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dget" sheetId="1" state="visible" r:id="rId1"/>
    <sheet name="Assumptions" sheetId="2" state="visible" r:id="rId2"/>
    <sheet name="Prompt" sheetId="3" state="visible" r:id="rId3"/>
  </sheets>
  <definedNames/>
  <calcPr calcId="124519" fullCalcOnLoad="1"/>
</workbook>
</file>

<file path=xl/styles.xml><?xml version="1.0" encoding="utf-8"?>
<styleSheet xmlns="http://schemas.openxmlformats.org/spreadsheetml/2006/main">
  <numFmts count="5">
    <numFmt numFmtId="164" formatCode="#,##0&quot; SF&quot;"/>
    <numFmt numFmtId="165" formatCode="#,##0;\(#,##0\);\-"/>
    <numFmt numFmtId="166" formatCode="0.0%"/>
    <numFmt numFmtId="167" formatCode="#,##0&quot; Units&quot;"/>
    <numFmt numFmtId="168" formatCode="0&quot; Month(s)&quot;"/>
  </numFmts>
  <fonts count="9">
    <font>
      <name val="Calibri"/>
      <family val="2"/>
      <color theme="1"/>
      <sz val="11"/>
      <scheme val="minor"/>
    </font>
    <font>
      <name val="Aptos"/>
      <b val="1"/>
      <color rgb="FF1A1A1A"/>
      <sz val="13"/>
    </font>
    <font>
      <name val="Aptos"/>
      <color rgb="FF808080"/>
      <sz val="10"/>
    </font>
    <font>
      <name val="Aptos"/>
      <b val="1"/>
      <color rgb="FFFFFFFF"/>
      <sz val="10"/>
    </font>
    <font>
      <name val="Aptos"/>
      <color rgb="FF1A1A1A"/>
      <sz val="10"/>
    </font>
    <font>
      <name val="Aptos"/>
      <color rgb="FF0000FF"/>
      <sz val="10"/>
    </font>
    <font>
      <name val="Aptos"/>
      <b val="1"/>
      <color rgb="FF1A1A1A"/>
      <sz val="9"/>
    </font>
    <font>
      <name val="Aptos"/>
      <b val="1"/>
      <color rgb="FF1A1A1A"/>
      <sz val="10"/>
    </font>
    <font>
      <name val="Aptos"/>
      <color rgb="FF808080"/>
      <sz val="9"/>
    </font>
  </fonts>
  <fills count="6">
    <fill>
      <patternFill/>
    </fill>
    <fill>
      <patternFill patternType="gray125"/>
    </fill>
    <fill>
      <patternFill patternType="solid">
        <fgColor rgb="FFFFFFFF"/>
      </patternFill>
    </fill>
    <fill>
      <patternFill patternType="solid">
        <fgColor rgb="FF3A3F44"/>
      </patternFill>
    </fill>
    <fill>
      <patternFill patternType="solid">
        <fgColor rgb="FFC8CBCE"/>
      </patternFill>
    </fill>
    <fill>
      <patternFill patternType="solid">
        <fgColor rgb="FFE5E7E9"/>
      </patternFill>
    </fill>
  </fills>
  <borders count="5">
    <border>
      <left/>
      <right/>
      <top/>
      <bottom/>
      <diagonal/>
    </border>
    <border>
      <bottom style="thick">
        <color rgb="FF3A3F44"/>
      </bottom>
    </border>
    <border>
      <top style="medium">
        <color rgb="FF3A3F44"/>
      </top>
      <bottom style="thin">
        <color rgb="FFB9BDC1"/>
      </bottom>
    </border>
    <border>
      <top style="thin">
        <color rgb="FFB9BDC1"/>
      </top>
      <bottom style="thin">
        <color rgb="FFB9BDC1"/>
      </bottom>
    </border>
    <border>
      <top style="thin">
        <color rgb="FFB9BDC1"/>
      </top>
    </border>
  </borders>
  <cellStyleXfs count="1">
    <xf numFmtId="0" fontId="0" fillId="0" borderId="0"/>
  </cellStyleXfs>
  <cellXfs count="30">
    <xf numFmtId="0" fontId="0" fillId="0" borderId="0" pivotButton="0" quotePrefix="0" xfId="0"/>
    <xf numFmtId="0" fontId="0" fillId="2" borderId="0" pivotButton="0" quotePrefix="0" xfId="0"/>
    <xf numFmtId="0" fontId="1" fillId="2" borderId="0" applyAlignment="1" pivotButton="0" quotePrefix="0" xfId="0">
      <alignment horizontal="left" vertical="center"/>
    </xf>
    <xf numFmtId="0" fontId="2" fillId="2" borderId="1" applyAlignment="1" pivotButton="0" quotePrefix="0" xfId="0">
      <alignment horizontal="left" vertical="center"/>
    </xf>
    <xf numFmtId="0" fontId="0" fillId="2" borderId="1" pivotButton="0" quotePrefix="0" xfId="0"/>
    <xf numFmtId="0" fontId="3" fillId="3" borderId="2" applyAlignment="1" pivotButton="0" quotePrefix="0" xfId="0">
      <alignment horizontal="left" vertical="center"/>
    </xf>
    <xf numFmtId="0" fontId="6" fillId="4" borderId="3" applyAlignment="1" pivotButton="0" quotePrefix="0" xfId="0">
      <alignment horizontal="left" vertical="center"/>
    </xf>
    <xf numFmtId="0" fontId="6" fillId="4" borderId="3" applyAlignment="1" pivotButton="0" quotePrefix="0" xfId="0">
      <alignment horizontal="center" vertical="center"/>
    </xf>
    <xf numFmtId="0" fontId="4" fillId="2" borderId="0" applyAlignment="1" pivotButton="0" quotePrefix="0" xfId="0">
      <alignment horizontal="left" vertical="center"/>
    </xf>
    <xf numFmtId="165" fontId="4" fillId="2" borderId="0" applyAlignment="1" pivotButton="0" quotePrefix="0" xfId="0">
      <alignment horizontal="right" vertical="center"/>
    </xf>
    <xf numFmtId="165" fontId="7" fillId="2" borderId="0" applyAlignment="1" pivotButton="0" quotePrefix="0" xfId="0">
      <alignment horizontal="right" vertical="center"/>
    </xf>
    <xf numFmtId="0" fontId="7" fillId="5" borderId="4" applyAlignment="1" pivotButton="0" quotePrefix="0" xfId="0">
      <alignment horizontal="left" vertical="center"/>
    </xf>
    <xf numFmtId="165" fontId="7" fillId="5" borderId="4" applyAlignment="1" pivotButton="0" quotePrefix="0" xfId="0">
      <alignment horizontal="right" vertical="center"/>
    </xf>
    <xf numFmtId="166" fontId="4" fillId="2" borderId="0" applyAlignment="1" pivotButton="0" quotePrefix="0" xfId="0">
      <alignment horizontal="right" vertical="center"/>
    </xf>
    <xf numFmtId="0" fontId="8" fillId="2" borderId="0" applyAlignment="1" pivotButton="0" quotePrefix="0" xfId="0">
      <alignment horizontal="left" vertical="center"/>
    </xf>
    <xf numFmtId="0" fontId="5" fillId="2" borderId="0" applyAlignment="1" pivotButton="0" quotePrefix="0" xfId="0">
      <alignment horizontal="right" vertical="center"/>
    </xf>
    <xf numFmtId="0" fontId="4" fillId="2" borderId="0" applyAlignment="1" pivotButton="0" quotePrefix="0" xfId="0">
      <alignment horizontal="right" vertical="center"/>
    </xf>
    <xf numFmtId="165" fontId="5" fillId="2" borderId="0" applyAlignment="1" pivotButton="0" quotePrefix="0" xfId="0">
      <alignment horizontal="right" vertical="center"/>
    </xf>
    <xf numFmtId="3" fontId="5" fillId="2" borderId="0" applyAlignment="1" pivotButton="0" quotePrefix="0" xfId="0">
      <alignment horizontal="right" vertical="center"/>
    </xf>
    <xf numFmtId="164" fontId="5" fillId="2" borderId="0" applyAlignment="1" pivotButton="0" quotePrefix="0" xfId="0">
      <alignment horizontal="right" vertical="center"/>
    </xf>
    <xf numFmtId="166" fontId="5" fillId="2" borderId="0" applyAlignment="1" pivotButton="0" quotePrefix="0" xfId="0">
      <alignment horizontal="right" vertical="center"/>
    </xf>
    <xf numFmtId="167" fontId="7" fillId="5" borderId="4" applyAlignment="1" pivotButton="0" quotePrefix="0" xfId="0">
      <alignment horizontal="right" vertical="center"/>
    </xf>
    <xf numFmtId="0" fontId="7" fillId="5" borderId="4" pivotButton="0" quotePrefix="0" xfId="0"/>
    <xf numFmtId="10" fontId="5" fillId="2" borderId="0" applyAlignment="1" pivotButton="0" quotePrefix="0" xfId="0">
      <alignment horizontal="right" vertical="center"/>
    </xf>
    <xf numFmtId="0" fontId="6" fillId="4" borderId="3" pivotButton="0" quotePrefix="0" xfId="0"/>
    <xf numFmtId="165" fontId="4" fillId="2" borderId="0" applyAlignment="1" pivotButton="0" quotePrefix="0" xfId="0">
      <alignment horizontal="center" vertical="center"/>
    </xf>
    <xf numFmtId="168" fontId="5" fillId="2" borderId="0" applyAlignment="1" pivotButton="0" quotePrefix="0" xfId="0">
      <alignment horizontal="right" vertical="center"/>
    </xf>
    <xf numFmtId="9" fontId="5" fillId="2" borderId="0" applyAlignment="1" pivotButton="0" quotePrefix="0" xfId="0">
      <alignment horizontal="right" vertical="center"/>
    </xf>
    <xf numFmtId="0" fontId="7" fillId="2" borderId="0" applyAlignment="1" pivotButton="0" quotePrefix="0" xfId="0">
      <alignment horizontal="left" vertical="top" wrapText="1"/>
    </xf>
    <xf numFmtId="0" fontId="4" fillId="2"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48"/>
  <sheetViews>
    <sheetView showGridLines="0" zoomScale="90" workbookViewId="0">
      <selection activeCell="A1" sqref="A1"/>
    </sheetView>
  </sheetViews>
  <sheetFormatPr baseColWidth="8" defaultRowHeight="15"/>
  <cols>
    <col width="2.6" customWidth="1" min="1" max="1"/>
    <col width="30" customWidth="1" min="2" max="2"/>
    <col width="10.5" customWidth="1" min="3" max="3"/>
    <col width="10.5" customWidth="1" min="4" max="4"/>
    <col width="10.5" customWidth="1" min="5" max="5"/>
    <col width="10.5" customWidth="1" min="6" max="6"/>
    <col width="10.5" customWidth="1" min="7" max="7"/>
    <col width="10.5" customWidth="1" min="8" max="8"/>
    <col width="10.5" customWidth="1" min="9" max="9"/>
    <col width="10.5" customWidth="1" min="10" max="10"/>
    <col width="10.5" customWidth="1" min="11" max="11"/>
    <col width="10.5" customWidth="1" min="12" max="12"/>
    <col width="10.5" customWidth="1" min="13" max="13"/>
    <col width="10.5" customWidth="1" min="14" max="14"/>
    <col width="12.5" customWidth="1" min="15" max="15"/>
  </cols>
  <sheetData>
    <row r="1">
      <c r="A1" s="1" t="n"/>
      <c r="B1" s="1" t="n"/>
      <c r="C1" s="1" t="n"/>
      <c r="D1" s="1" t="n"/>
      <c r="E1" s="1" t="n"/>
      <c r="F1" s="1" t="n"/>
      <c r="G1" s="1" t="n"/>
      <c r="H1" s="1" t="n"/>
      <c r="I1" s="1" t="n"/>
      <c r="J1" s="1" t="n"/>
      <c r="K1" s="1" t="n"/>
      <c r="L1" s="1" t="n"/>
      <c r="M1" s="1" t="n"/>
      <c r="N1" s="1" t="n"/>
      <c r="O1" s="1" t="n"/>
      <c r="P1" s="1" t="n"/>
    </row>
    <row r="2">
      <c r="A2" s="1" t="n"/>
      <c r="B2" s="2">
        <f>Assumptions!$E$7</f>
        <v/>
      </c>
      <c r="C2" s="1" t="n"/>
      <c r="D2" s="1" t="n"/>
      <c r="E2" s="1" t="n"/>
      <c r="F2" s="1" t="n"/>
      <c r="G2" s="1" t="n"/>
      <c r="H2" s="1" t="n"/>
      <c r="I2" s="1" t="n"/>
      <c r="J2" s="1" t="n"/>
      <c r="K2" s="1" t="n"/>
      <c r="L2" s="1" t="n"/>
      <c r="M2" s="1" t="n"/>
      <c r="N2" s="1" t="n"/>
      <c r="O2" s="1" t="n"/>
      <c r="P2" s="1" t="n"/>
    </row>
    <row r="3">
      <c r="A3" s="1" t="n"/>
      <c r="B3" s="3" t="inlineStr">
        <is>
          <t>Fiscal Year Operating Budget · every input lives on Assumptions; this page only computes</t>
        </is>
      </c>
      <c r="C3" s="4" t="n"/>
      <c r="D3" s="4" t="n"/>
      <c r="E3" s="4" t="n"/>
      <c r="F3" s="4" t="n"/>
      <c r="G3" s="4" t="n"/>
      <c r="H3" s="4" t="n"/>
      <c r="I3" s="4" t="n"/>
      <c r="J3" s="4" t="n"/>
      <c r="K3" s="4" t="n"/>
      <c r="L3" s="4" t="n"/>
      <c r="M3" s="4" t="n"/>
      <c r="N3" s="4" t="n"/>
      <c r="O3" s="4" t="n"/>
      <c r="P3" s="1" t="n"/>
    </row>
    <row r="4">
      <c r="A4" s="1" t="n"/>
      <c r="B4" s="1" t="n"/>
      <c r="C4" s="1" t="n"/>
      <c r="D4" s="1" t="n"/>
      <c r="E4" s="1" t="n"/>
      <c r="F4" s="1" t="n"/>
      <c r="G4" s="1" t="n"/>
      <c r="H4" s="1" t="n"/>
      <c r="I4" s="1" t="n"/>
      <c r="J4" s="1" t="n"/>
      <c r="K4" s="1" t="n"/>
      <c r="L4" s="1" t="n"/>
      <c r="M4" s="1" t="n"/>
      <c r="N4" s="1" t="n"/>
      <c r="O4" s="1" t="n"/>
      <c r="P4" s="1" t="n"/>
    </row>
    <row r="5">
      <c r="A5" s="1" t="n"/>
      <c r="B5" s="5" t="inlineStr">
        <is>
          <t>Income</t>
        </is>
      </c>
      <c r="C5" s="5" t="n"/>
      <c r="D5" s="5" t="n"/>
      <c r="E5" s="5" t="n"/>
      <c r="F5" s="5" t="n"/>
      <c r="G5" s="5" t="n"/>
      <c r="H5" s="5" t="n"/>
      <c r="I5" s="5" t="n"/>
      <c r="J5" s="5" t="n"/>
      <c r="K5" s="5" t="n"/>
      <c r="L5" s="5" t="n"/>
      <c r="M5" s="5" t="n"/>
      <c r="N5" s="5" t="n"/>
      <c r="O5" s="5" t="n"/>
      <c r="P5" s="1" t="n"/>
    </row>
    <row r="6">
      <c r="A6" s="1" t="n"/>
      <c r="B6" s="6" t="inlineStr"/>
      <c r="C6" s="7" t="inlineStr">
        <is>
          <t>JAN</t>
        </is>
      </c>
      <c r="D6" s="7" t="inlineStr">
        <is>
          <t>FEB</t>
        </is>
      </c>
      <c r="E6" s="7" t="inlineStr">
        <is>
          <t>MAR</t>
        </is>
      </c>
      <c r="F6" s="7" t="inlineStr">
        <is>
          <t>APR</t>
        </is>
      </c>
      <c r="G6" s="7" t="inlineStr">
        <is>
          <t>MAY</t>
        </is>
      </c>
      <c r="H6" s="7" t="inlineStr">
        <is>
          <t>JUN</t>
        </is>
      </c>
      <c r="I6" s="7" t="inlineStr">
        <is>
          <t>JUL</t>
        </is>
      </c>
      <c r="J6" s="7" t="inlineStr">
        <is>
          <t>AUG</t>
        </is>
      </c>
      <c r="K6" s="7" t="inlineStr">
        <is>
          <t>SEP</t>
        </is>
      </c>
      <c r="L6" s="7" t="inlineStr">
        <is>
          <t>OCT</t>
        </is>
      </c>
      <c r="M6" s="7" t="inlineStr">
        <is>
          <t>NOV</t>
        </is>
      </c>
      <c r="N6" s="7" t="inlineStr">
        <is>
          <t>DEC</t>
        </is>
      </c>
      <c r="O6" s="7" t="inlineStr">
        <is>
          <t>FY TOTAL</t>
        </is>
      </c>
      <c r="P6" s="1" t="n"/>
    </row>
    <row r="7">
      <c r="A7" s="1" t="n"/>
      <c r="B7" s="8" t="inlineStr">
        <is>
          <t>Gross Potential Rent, Market</t>
        </is>
      </c>
      <c r="C7" s="9">
        <f>Assumptions!$E$20/12*(1+Assumptions!$E$25)^((1-1)/12)</f>
        <v/>
      </c>
      <c r="D7" s="9">
        <f>Assumptions!$E$20/12*(1+Assumptions!$E$25)^((2-1)/12)</f>
        <v/>
      </c>
      <c r="E7" s="9">
        <f>Assumptions!$E$20/12*(1+Assumptions!$E$25)^((3-1)/12)</f>
        <v/>
      </c>
      <c r="F7" s="9">
        <f>Assumptions!$E$20/12*(1+Assumptions!$E$25)^((4-1)/12)</f>
        <v/>
      </c>
      <c r="G7" s="9">
        <f>Assumptions!$E$20/12*(1+Assumptions!$E$25)^((5-1)/12)</f>
        <v/>
      </c>
      <c r="H7" s="9">
        <f>Assumptions!$E$20/12*(1+Assumptions!$E$25)^((6-1)/12)</f>
        <v/>
      </c>
      <c r="I7" s="9">
        <f>Assumptions!$E$20/12*(1+Assumptions!$E$25)^((7-1)/12)</f>
        <v/>
      </c>
      <c r="J7" s="9">
        <f>Assumptions!$E$20/12*(1+Assumptions!$E$25)^((8-1)/12)</f>
        <v/>
      </c>
      <c r="K7" s="9">
        <f>Assumptions!$E$20/12*(1+Assumptions!$E$25)^((9-1)/12)</f>
        <v/>
      </c>
      <c r="L7" s="9">
        <f>Assumptions!$E$20/12*(1+Assumptions!$E$25)^((10-1)/12)</f>
        <v/>
      </c>
      <c r="M7" s="9">
        <f>Assumptions!$E$20/12*(1+Assumptions!$E$25)^((11-1)/12)</f>
        <v/>
      </c>
      <c r="N7" s="9">
        <f>Assumptions!$E$20/12*(1+Assumptions!$E$25)^((12-1)/12)</f>
        <v/>
      </c>
      <c r="O7" s="10">
        <f>SUM($C7:$N7)</f>
        <v/>
      </c>
      <c r="P7" s="1" t="n"/>
    </row>
    <row r="8">
      <c r="A8" s="1" t="n"/>
      <c r="B8" s="8" t="inlineStr">
        <is>
          <t>(Less): Loss to Lease</t>
        </is>
      </c>
      <c r="C8" s="9">
        <f>-Assumptions!$E$21/12*(1-Assumptions!$E$29*(1-1)/11)</f>
        <v/>
      </c>
      <c r="D8" s="9">
        <f>-Assumptions!$E$21/12*(1-Assumptions!$E$29*(2-1)/11)</f>
        <v/>
      </c>
      <c r="E8" s="9">
        <f>-Assumptions!$E$21/12*(1-Assumptions!$E$29*(3-1)/11)</f>
        <v/>
      </c>
      <c r="F8" s="9">
        <f>-Assumptions!$E$21/12*(1-Assumptions!$E$29*(4-1)/11)</f>
        <v/>
      </c>
      <c r="G8" s="9">
        <f>-Assumptions!$E$21/12*(1-Assumptions!$E$29*(5-1)/11)</f>
        <v/>
      </c>
      <c r="H8" s="9">
        <f>-Assumptions!$E$21/12*(1-Assumptions!$E$29*(6-1)/11)</f>
        <v/>
      </c>
      <c r="I8" s="9">
        <f>-Assumptions!$E$21/12*(1-Assumptions!$E$29*(7-1)/11)</f>
        <v/>
      </c>
      <c r="J8" s="9">
        <f>-Assumptions!$E$21/12*(1-Assumptions!$E$29*(8-1)/11)</f>
        <v/>
      </c>
      <c r="K8" s="9">
        <f>-Assumptions!$E$21/12*(1-Assumptions!$E$29*(9-1)/11)</f>
        <v/>
      </c>
      <c r="L8" s="9">
        <f>-Assumptions!$E$21/12*(1-Assumptions!$E$29*(10-1)/11)</f>
        <v/>
      </c>
      <c r="M8" s="9">
        <f>-Assumptions!$E$21/12*(1-Assumptions!$E$29*(11-1)/11)</f>
        <v/>
      </c>
      <c r="N8" s="9">
        <f>-Assumptions!$E$21/12*(1-Assumptions!$E$29*(12-1)/11)</f>
        <v/>
      </c>
      <c r="O8" s="10">
        <f>SUM($C8:$N8)</f>
        <v/>
      </c>
      <c r="P8" s="1" t="n"/>
    </row>
    <row r="9">
      <c r="A9" s="1" t="n"/>
      <c r="B9" s="8" t="inlineStr">
        <is>
          <t>(Less): General Vacancy</t>
        </is>
      </c>
      <c r="C9" s="9">
        <f>-$C7*(Assumptions!$E$27+(Assumptions!$E$26-Assumptions!$E$27)*MAX(0,(Assumptions!$E$28-1)/(Assumptions!$E$28-1)))</f>
        <v/>
      </c>
      <c r="D9" s="9">
        <f>-$D7*(Assumptions!$E$27+(Assumptions!$E$26-Assumptions!$E$27)*MAX(0,(Assumptions!$E$28-2)/(Assumptions!$E$28-1)))</f>
        <v/>
      </c>
      <c r="E9" s="9">
        <f>-$E7*(Assumptions!$E$27+(Assumptions!$E$26-Assumptions!$E$27)*MAX(0,(Assumptions!$E$28-3)/(Assumptions!$E$28-1)))</f>
        <v/>
      </c>
      <c r="F9" s="9">
        <f>-$F7*(Assumptions!$E$27+(Assumptions!$E$26-Assumptions!$E$27)*MAX(0,(Assumptions!$E$28-4)/(Assumptions!$E$28-1)))</f>
        <v/>
      </c>
      <c r="G9" s="9">
        <f>-$G7*(Assumptions!$E$27+(Assumptions!$E$26-Assumptions!$E$27)*MAX(0,(Assumptions!$E$28-5)/(Assumptions!$E$28-1)))</f>
        <v/>
      </c>
      <c r="H9" s="9">
        <f>-$H7*(Assumptions!$E$27+(Assumptions!$E$26-Assumptions!$E$27)*MAX(0,(Assumptions!$E$28-6)/(Assumptions!$E$28-1)))</f>
        <v/>
      </c>
      <c r="I9" s="9">
        <f>-$I7*(Assumptions!$E$27+(Assumptions!$E$26-Assumptions!$E$27)*MAX(0,(Assumptions!$E$28-7)/(Assumptions!$E$28-1)))</f>
        <v/>
      </c>
      <c r="J9" s="9">
        <f>-$J7*(Assumptions!$E$27+(Assumptions!$E$26-Assumptions!$E$27)*MAX(0,(Assumptions!$E$28-8)/(Assumptions!$E$28-1)))</f>
        <v/>
      </c>
      <c r="K9" s="9">
        <f>-$K7*(Assumptions!$E$27+(Assumptions!$E$26-Assumptions!$E$27)*MAX(0,(Assumptions!$E$28-9)/(Assumptions!$E$28-1)))</f>
        <v/>
      </c>
      <c r="L9" s="9">
        <f>-$L7*(Assumptions!$E$27+(Assumptions!$E$26-Assumptions!$E$27)*MAX(0,(Assumptions!$E$28-10)/(Assumptions!$E$28-1)))</f>
        <v/>
      </c>
      <c r="M9" s="9">
        <f>-$M7*(Assumptions!$E$27+(Assumptions!$E$26-Assumptions!$E$27)*MAX(0,(Assumptions!$E$28-11)/(Assumptions!$E$28-1)))</f>
        <v/>
      </c>
      <c r="N9" s="9">
        <f>-$N7*(Assumptions!$E$27+(Assumptions!$E$26-Assumptions!$E$27)*MAX(0,(Assumptions!$E$28-12)/(Assumptions!$E$28-1)))</f>
        <v/>
      </c>
      <c r="O9" s="10">
        <f>SUM($C9:$N9)</f>
        <v/>
      </c>
      <c r="P9" s="1" t="n"/>
    </row>
    <row r="10">
      <c r="A10" s="1" t="n"/>
      <c r="B10" s="8" t="inlineStr">
        <is>
          <t>(Less): Concessions</t>
        </is>
      </c>
      <c r="C10" s="9">
        <f>-$C7*Assumptions!$E$30</f>
        <v/>
      </c>
      <c r="D10" s="9">
        <f>-$D7*Assumptions!$E$30</f>
        <v/>
      </c>
      <c r="E10" s="9">
        <f>-$E7*Assumptions!$E$30</f>
        <v/>
      </c>
      <c r="F10" s="9">
        <f>-$F7*Assumptions!$E$30</f>
        <v/>
      </c>
      <c r="G10" s="9">
        <f>-$G7*Assumptions!$E$30</f>
        <v/>
      </c>
      <c r="H10" s="9">
        <f>-$H7*Assumptions!$E$30</f>
        <v/>
      </c>
      <c r="I10" s="9">
        <f>-$I7*Assumptions!$E$30</f>
        <v/>
      </c>
      <c r="J10" s="9">
        <f>-$J7*Assumptions!$E$30</f>
        <v/>
      </c>
      <c r="K10" s="9">
        <f>-$K7*Assumptions!$E$30</f>
        <v/>
      </c>
      <c r="L10" s="9">
        <f>-$L7*Assumptions!$E$30</f>
        <v/>
      </c>
      <c r="M10" s="9">
        <f>-$M7*Assumptions!$E$30</f>
        <v/>
      </c>
      <c r="N10" s="9">
        <f>-$N7*Assumptions!$E$30</f>
        <v/>
      </c>
      <c r="O10" s="10">
        <f>SUM($C10:$N10)</f>
        <v/>
      </c>
      <c r="P10" s="1" t="n"/>
    </row>
    <row r="11">
      <c r="A11" s="1" t="n"/>
      <c r="B11" s="8" t="inlineStr">
        <is>
          <t>(Less): Bad Debt</t>
        </is>
      </c>
      <c r="C11" s="9">
        <f>-$C7*Assumptions!$E$31</f>
        <v/>
      </c>
      <c r="D11" s="9">
        <f>-$D7*Assumptions!$E$31</f>
        <v/>
      </c>
      <c r="E11" s="9">
        <f>-$E7*Assumptions!$E$31</f>
        <v/>
      </c>
      <c r="F11" s="9">
        <f>-$F7*Assumptions!$E$31</f>
        <v/>
      </c>
      <c r="G11" s="9">
        <f>-$G7*Assumptions!$E$31</f>
        <v/>
      </c>
      <c r="H11" s="9">
        <f>-$H7*Assumptions!$E$31</f>
        <v/>
      </c>
      <c r="I11" s="9">
        <f>-$I7*Assumptions!$E$31</f>
        <v/>
      </c>
      <c r="J11" s="9">
        <f>-$J7*Assumptions!$E$31</f>
        <v/>
      </c>
      <c r="K11" s="9">
        <f>-$K7*Assumptions!$E$31</f>
        <v/>
      </c>
      <c r="L11" s="9">
        <f>-$L7*Assumptions!$E$31</f>
        <v/>
      </c>
      <c r="M11" s="9">
        <f>-$M7*Assumptions!$E$31</f>
        <v/>
      </c>
      <c r="N11" s="9">
        <f>-$N7*Assumptions!$E$31</f>
        <v/>
      </c>
      <c r="O11" s="10">
        <f>SUM($C11:$N11)</f>
        <v/>
      </c>
      <c r="P11" s="1" t="n"/>
    </row>
    <row r="12">
      <c r="A12" s="1" t="n"/>
      <c r="B12" s="11" t="inlineStr">
        <is>
          <t>NET RENTAL INCOME</t>
        </is>
      </c>
      <c r="C12" s="12">
        <f>$C7+$C8+$C9+$C10+$C11</f>
        <v/>
      </c>
      <c r="D12" s="12">
        <f>$D7+$D8+$D9+$D10+$D11</f>
        <v/>
      </c>
      <c r="E12" s="12">
        <f>$E7+$E8+$E9+$E10+$E11</f>
        <v/>
      </c>
      <c r="F12" s="12">
        <f>$F7+$F8+$F9+$F10+$F11</f>
        <v/>
      </c>
      <c r="G12" s="12">
        <f>$G7+$G8+$G9+$G10+$G11</f>
        <v/>
      </c>
      <c r="H12" s="12">
        <f>$H7+$H8+$H9+$H10+$H11</f>
        <v/>
      </c>
      <c r="I12" s="12">
        <f>$I7+$I8+$I9+$I10+$I11</f>
        <v/>
      </c>
      <c r="J12" s="12">
        <f>$J7+$J8+$J9+$J10+$J11</f>
        <v/>
      </c>
      <c r="K12" s="12">
        <f>$K7+$K8+$K9+$K10+$K11</f>
        <v/>
      </c>
      <c r="L12" s="12">
        <f>$L7+$L8+$L9+$L10+$L11</f>
        <v/>
      </c>
      <c r="M12" s="12">
        <f>$M7+$M8+$M9+$M10+$M11</f>
        <v/>
      </c>
      <c r="N12" s="12">
        <f>$N7+$N8+$N9+$N10+$N11</f>
        <v/>
      </c>
      <c r="O12" s="12">
        <f>SUM($C12:$N12)</f>
        <v/>
      </c>
      <c r="P12" s="1" t="n"/>
    </row>
    <row r="13">
      <c r="A13" s="1" t="n"/>
      <c r="B13" s="8" t="inlineStr">
        <is>
          <t>Utility Reimbursement</t>
        </is>
      </c>
      <c r="C13" s="9">
        <f>Assumptions!$E$35*Assumptions!$C$19</f>
        <v/>
      </c>
      <c r="D13" s="9">
        <f>Assumptions!$E$35*Assumptions!$C$19</f>
        <v/>
      </c>
      <c r="E13" s="9">
        <f>Assumptions!$E$35*Assumptions!$C$19</f>
        <v/>
      </c>
      <c r="F13" s="9">
        <f>Assumptions!$E$35*Assumptions!$C$19</f>
        <v/>
      </c>
      <c r="G13" s="9">
        <f>Assumptions!$E$35*Assumptions!$C$19</f>
        <v/>
      </c>
      <c r="H13" s="9">
        <f>Assumptions!$E$35*Assumptions!$C$19</f>
        <v/>
      </c>
      <c r="I13" s="9">
        <f>Assumptions!$E$35*Assumptions!$C$19</f>
        <v/>
      </c>
      <c r="J13" s="9">
        <f>Assumptions!$E$35*Assumptions!$C$19</f>
        <v/>
      </c>
      <c r="K13" s="9">
        <f>Assumptions!$E$35*Assumptions!$C$19</f>
        <v/>
      </c>
      <c r="L13" s="9">
        <f>Assumptions!$E$35*Assumptions!$C$19</f>
        <v/>
      </c>
      <c r="M13" s="9">
        <f>Assumptions!$E$35*Assumptions!$C$19</f>
        <v/>
      </c>
      <c r="N13" s="9">
        <f>Assumptions!$E$35*Assumptions!$C$19</f>
        <v/>
      </c>
      <c r="O13" s="10">
        <f>SUM($C13:$N13)</f>
        <v/>
      </c>
      <c r="P13" s="1" t="n"/>
    </row>
    <row r="14">
      <c r="A14" s="1" t="n"/>
      <c r="B14" s="8" t="inlineStr">
        <is>
          <t>Parking &amp; Carports</t>
        </is>
      </c>
      <c r="C14" s="9">
        <f>Assumptions!$E$36*Assumptions!$C$19</f>
        <v/>
      </c>
      <c r="D14" s="9">
        <f>Assumptions!$E$36*Assumptions!$C$19</f>
        <v/>
      </c>
      <c r="E14" s="9">
        <f>Assumptions!$E$36*Assumptions!$C$19</f>
        <v/>
      </c>
      <c r="F14" s="9">
        <f>Assumptions!$E$36*Assumptions!$C$19</f>
        <v/>
      </c>
      <c r="G14" s="9">
        <f>Assumptions!$E$36*Assumptions!$C$19</f>
        <v/>
      </c>
      <c r="H14" s="9">
        <f>Assumptions!$E$36*Assumptions!$C$19</f>
        <v/>
      </c>
      <c r="I14" s="9">
        <f>Assumptions!$E$36*Assumptions!$C$19</f>
        <v/>
      </c>
      <c r="J14" s="9">
        <f>Assumptions!$E$36*Assumptions!$C$19</f>
        <v/>
      </c>
      <c r="K14" s="9">
        <f>Assumptions!$E$36*Assumptions!$C$19</f>
        <v/>
      </c>
      <c r="L14" s="9">
        <f>Assumptions!$E$36*Assumptions!$C$19</f>
        <v/>
      </c>
      <c r="M14" s="9">
        <f>Assumptions!$E$36*Assumptions!$C$19</f>
        <v/>
      </c>
      <c r="N14" s="9">
        <f>Assumptions!$E$36*Assumptions!$C$19</f>
        <v/>
      </c>
      <c r="O14" s="10">
        <f>SUM($C14:$N14)</f>
        <v/>
      </c>
      <c r="P14" s="1" t="n"/>
    </row>
    <row r="15">
      <c r="A15" s="1" t="n"/>
      <c r="B15" s="8" t="inlineStr">
        <is>
          <t>Pet Rent &amp; Fees</t>
        </is>
      </c>
      <c r="C15" s="9">
        <f>Assumptions!$E$37*Assumptions!$C$19</f>
        <v/>
      </c>
      <c r="D15" s="9">
        <f>Assumptions!$E$37*Assumptions!$C$19</f>
        <v/>
      </c>
      <c r="E15" s="9">
        <f>Assumptions!$E$37*Assumptions!$C$19</f>
        <v/>
      </c>
      <c r="F15" s="9">
        <f>Assumptions!$E$37*Assumptions!$C$19</f>
        <v/>
      </c>
      <c r="G15" s="9">
        <f>Assumptions!$E$37*Assumptions!$C$19</f>
        <v/>
      </c>
      <c r="H15" s="9">
        <f>Assumptions!$E$37*Assumptions!$C$19</f>
        <v/>
      </c>
      <c r="I15" s="9">
        <f>Assumptions!$E$37*Assumptions!$C$19</f>
        <v/>
      </c>
      <c r="J15" s="9">
        <f>Assumptions!$E$37*Assumptions!$C$19</f>
        <v/>
      </c>
      <c r="K15" s="9">
        <f>Assumptions!$E$37*Assumptions!$C$19</f>
        <v/>
      </c>
      <c r="L15" s="9">
        <f>Assumptions!$E$37*Assumptions!$C$19</f>
        <v/>
      </c>
      <c r="M15" s="9">
        <f>Assumptions!$E$37*Assumptions!$C$19</f>
        <v/>
      </c>
      <c r="N15" s="9">
        <f>Assumptions!$E$37*Assumptions!$C$19</f>
        <v/>
      </c>
      <c r="O15" s="10">
        <f>SUM($C15:$N15)</f>
        <v/>
      </c>
      <c r="P15" s="1" t="n"/>
    </row>
    <row r="16">
      <c r="A16" s="1" t="n"/>
      <c r="B16" s="8" t="inlineStr">
        <is>
          <t>Admin &amp; Application Fees</t>
        </is>
      </c>
      <c r="C16" s="9">
        <f>Assumptions!$E$38*Assumptions!$C$19</f>
        <v/>
      </c>
      <c r="D16" s="9">
        <f>Assumptions!$E$38*Assumptions!$C$19</f>
        <v/>
      </c>
      <c r="E16" s="9">
        <f>Assumptions!$E$38*Assumptions!$C$19</f>
        <v/>
      </c>
      <c r="F16" s="9">
        <f>Assumptions!$E$38*Assumptions!$C$19</f>
        <v/>
      </c>
      <c r="G16" s="9">
        <f>Assumptions!$E$38*Assumptions!$C$19</f>
        <v/>
      </c>
      <c r="H16" s="9">
        <f>Assumptions!$E$38*Assumptions!$C$19</f>
        <v/>
      </c>
      <c r="I16" s="9">
        <f>Assumptions!$E$38*Assumptions!$C$19</f>
        <v/>
      </c>
      <c r="J16" s="9">
        <f>Assumptions!$E$38*Assumptions!$C$19</f>
        <v/>
      </c>
      <c r="K16" s="9">
        <f>Assumptions!$E$38*Assumptions!$C$19</f>
        <v/>
      </c>
      <c r="L16" s="9">
        <f>Assumptions!$E$38*Assumptions!$C$19</f>
        <v/>
      </c>
      <c r="M16" s="9">
        <f>Assumptions!$E$38*Assumptions!$C$19</f>
        <v/>
      </c>
      <c r="N16" s="9">
        <f>Assumptions!$E$38*Assumptions!$C$19</f>
        <v/>
      </c>
      <c r="O16" s="10">
        <f>SUM($C16:$N16)</f>
        <v/>
      </c>
      <c r="P16" s="1" t="n"/>
    </row>
    <row r="17">
      <c r="A17" s="1" t="n"/>
      <c r="B17" s="8" t="inlineStr">
        <is>
          <t>Late Fees</t>
        </is>
      </c>
      <c r="C17" s="9">
        <f>Assumptions!$E$39*Assumptions!$C$19</f>
        <v/>
      </c>
      <c r="D17" s="9">
        <f>Assumptions!$E$39*Assumptions!$C$19</f>
        <v/>
      </c>
      <c r="E17" s="9">
        <f>Assumptions!$E$39*Assumptions!$C$19</f>
        <v/>
      </c>
      <c r="F17" s="9">
        <f>Assumptions!$E$39*Assumptions!$C$19</f>
        <v/>
      </c>
      <c r="G17" s="9">
        <f>Assumptions!$E$39*Assumptions!$C$19</f>
        <v/>
      </c>
      <c r="H17" s="9">
        <f>Assumptions!$E$39*Assumptions!$C$19</f>
        <v/>
      </c>
      <c r="I17" s="9">
        <f>Assumptions!$E$39*Assumptions!$C$19</f>
        <v/>
      </c>
      <c r="J17" s="9">
        <f>Assumptions!$E$39*Assumptions!$C$19</f>
        <v/>
      </c>
      <c r="K17" s="9">
        <f>Assumptions!$E$39*Assumptions!$C$19</f>
        <v/>
      </c>
      <c r="L17" s="9">
        <f>Assumptions!$E$39*Assumptions!$C$19</f>
        <v/>
      </c>
      <c r="M17" s="9">
        <f>Assumptions!$E$39*Assumptions!$C$19</f>
        <v/>
      </c>
      <c r="N17" s="9">
        <f>Assumptions!$E$39*Assumptions!$C$19</f>
        <v/>
      </c>
      <c r="O17" s="10">
        <f>SUM($C17:$N17)</f>
        <v/>
      </c>
      <c r="P17" s="1" t="n"/>
    </row>
    <row r="18">
      <c r="A18" s="1" t="n"/>
      <c r="B18" s="8" t="inlineStr">
        <is>
          <t>Laundry &amp; Miscellaneous</t>
        </is>
      </c>
      <c r="C18" s="9">
        <f>Assumptions!$E$40*Assumptions!$C$19</f>
        <v/>
      </c>
      <c r="D18" s="9">
        <f>Assumptions!$E$40*Assumptions!$C$19</f>
        <v/>
      </c>
      <c r="E18" s="9">
        <f>Assumptions!$E$40*Assumptions!$C$19</f>
        <v/>
      </c>
      <c r="F18" s="9">
        <f>Assumptions!$E$40*Assumptions!$C$19</f>
        <v/>
      </c>
      <c r="G18" s="9">
        <f>Assumptions!$E$40*Assumptions!$C$19</f>
        <v/>
      </c>
      <c r="H18" s="9">
        <f>Assumptions!$E$40*Assumptions!$C$19</f>
        <v/>
      </c>
      <c r="I18" s="9">
        <f>Assumptions!$E$40*Assumptions!$C$19</f>
        <v/>
      </c>
      <c r="J18" s="9">
        <f>Assumptions!$E$40*Assumptions!$C$19</f>
        <v/>
      </c>
      <c r="K18" s="9">
        <f>Assumptions!$E$40*Assumptions!$C$19</f>
        <v/>
      </c>
      <c r="L18" s="9">
        <f>Assumptions!$E$40*Assumptions!$C$19</f>
        <v/>
      </c>
      <c r="M18" s="9">
        <f>Assumptions!$E$40*Assumptions!$C$19</f>
        <v/>
      </c>
      <c r="N18" s="9">
        <f>Assumptions!$E$40*Assumptions!$C$19</f>
        <v/>
      </c>
      <c r="O18" s="10">
        <f>SUM($C18:$N18)</f>
        <v/>
      </c>
      <c r="P18" s="1" t="n"/>
    </row>
    <row r="19">
      <c r="A19" s="1" t="n"/>
      <c r="B19" s="11" t="inlineStr">
        <is>
          <t>TOTAL OTHER INCOME</t>
        </is>
      </c>
      <c r="C19" s="12">
        <f>$C13+$C14+$C15+$C16+$C17+$C18</f>
        <v/>
      </c>
      <c r="D19" s="12">
        <f>$D13+$D14+$D15+$D16+$D17+$D18</f>
        <v/>
      </c>
      <c r="E19" s="12">
        <f>$E13+$E14+$E15+$E16+$E17+$E18</f>
        <v/>
      </c>
      <c r="F19" s="12">
        <f>$F13+$F14+$F15+$F16+$F17+$F18</f>
        <v/>
      </c>
      <c r="G19" s="12">
        <f>$G13+$G14+$G15+$G16+$G17+$G18</f>
        <v/>
      </c>
      <c r="H19" s="12">
        <f>$H13+$H14+$H15+$H16+$H17+$H18</f>
        <v/>
      </c>
      <c r="I19" s="12">
        <f>$I13+$I14+$I15+$I16+$I17+$I18</f>
        <v/>
      </c>
      <c r="J19" s="12">
        <f>$J13+$J14+$J15+$J16+$J17+$J18</f>
        <v/>
      </c>
      <c r="K19" s="12">
        <f>$K13+$K14+$K15+$K16+$K17+$K18</f>
        <v/>
      </c>
      <c r="L19" s="12">
        <f>$L13+$L14+$L15+$L16+$L17+$L18</f>
        <v/>
      </c>
      <c r="M19" s="12">
        <f>$M13+$M14+$M15+$M16+$M17+$M18</f>
        <v/>
      </c>
      <c r="N19" s="12">
        <f>$N13+$N14+$N15+$N16+$N17+$N18</f>
        <v/>
      </c>
      <c r="O19" s="12">
        <f>SUM($C19:$N19)</f>
        <v/>
      </c>
      <c r="P19" s="1" t="n"/>
    </row>
    <row r="20">
      <c r="A20" s="1" t="n"/>
      <c r="B20" s="11" t="inlineStr">
        <is>
          <t>EFFECTIVE GROSS INCOME</t>
        </is>
      </c>
      <c r="C20" s="12">
        <f>$C12+$C19</f>
        <v/>
      </c>
      <c r="D20" s="12">
        <f>$D12+$D19</f>
        <v/>
      </c>
      <c r="E20" s="12">
        <f>$E12+$E19</f>
        <v/>
      </c>
      <c r="F20" s="12">
        <f>$F12+$F19</f>
        <v/>
      </c>
      <c r="G20" s="12">
        <f>$G12+$G19</f>
        <v/>
      </c>
      <c r="H20" s="12">
        <f>$H12+$H19</f>
        <v/>
      </c>
      <c r="I20" s="12">
        <f>$I12+$I19</f>
        <v/>
      </c>
      <c r="J20" s="12">
        <f>$J12+$J19</f>
        <v/>
      </c>
      <c r="K20" s="12">
        <f>$K12+$K19</f>
        <v/>
      </c>
      <c r="L20" s="12">
        <f>$L12+$L19</f>
        <v/>
      </c>
      <c r="M20" s="12">
        <f>$M12+$M19</f>
        <v/>
      </c>
      <c r="N20" s="12">
        <f>$N12+$N19</f>
        <v/>
      </c>
      <c r="O20" s="12">
        <f>SUM($C20:$N20)</f>
        <v/>
      </c>
      <c r="P20" s="1" t="n"/>
    </row>
    <row r="21">
      <c r="A21" s="1" t="n"/>
      <c r="B21" s="1" t="n"/>
      <c r="C21" s="1" t="n"/>
      <c r="D21" s="1" t="n"/>
      <c r="E21" s="1" t="n"/>
      <c r="F21" s="1" t="n"/>
      <c r="G21" s="1" t="n"/>
      <c r="H21" s="1" t="n"/>
      <c r="I21" s="1" t="n"/>
      <c r="J21" s="1" t="n"/>
      <c r="K21" s="1" t="n"/>
      <c r="L21" s="1" t="n"/>
      <c r="M21" s="1" t="n"/>
      <c r="N21" s="1" t="n"/>
      <c r="O21" s="1" t="n"/>
      <c r="P21" s="1" t="n"/>
    </row>
    <row r="22">
      <c r="A22" s="1" t="n"/>
      <c r="B22" s="5" t="inlineStr">
        <is>
          <t>Operating Expenses</t>
        </is>
      </c>
      <c r="C22" s="5" t="n"/>
      <c r="D22" s="5" t="n"/>
      <c r="E22" s="5" t="n"/>
      <c r="F22" s="5" t="n"/>
      <c r="G22" s="5" t="n"/>
      <c r="H22" s="5" t="n"/>
      <c r="I22" s="5" t="n"/>
      <c r="J22" s="5" t="n"/>
      <c r="K22" s="5" t="n"/>
      <c r="L22" s="5" t="n"/>
      <c r="M22" s="5" t="n"/>
      <c r="N22" s="5" t="n"/>
      <c r="O22" s="5" t="n"/>
      <c r="P22" s="1" t="n"/>
    </row>
    <row r="23">
      <c r="A23" s="1" t="n"/>
      <c r="B23" s="8" t="inlineStr">
        <is>
          <t>Payroll &amp; Benefits</t>
        </is>
      </c>
      <c r="C23" s="9">
        <f>-Assumptions!$K$6*Assumptions!$C$19/12</f>
        <v/>
      </c>
      <c r="D23" s="9">
        <f>-Assumptions!$K$6*Assumptions!$C$19/12</f>
        <v/>
      </c>
      <c r="E23" s="9">
        <f>-Assumptions!$K$6*Assumptions!$C$19/12</f>
        <v/>
      </c>
      <c r="F23" s="9">
        <f>-Assumptions!$K$6*Assumptions!$C$19/12</f>
        <v/>
      </c>
      <c r="G23" s="9">
        <f>-Assumptions!$K$6*Assumptions!$C$19/12</f>
        <v/>
      </c>
      <c r="H23" s="9">
        <f>-Assumptions!$K$6*Assumptions!$C$19/12</f>
        <v/>
      </c>
      <c r="I23" s="9">
        <f>-Assumptions!$K$6*Assumptions!$C$19/12</f>
        <v/>
      </c>
      <c r="J23" s="9">
        <f>-Assumptions!$K$6*Assumptions!$C$19/12</f>
        <v/>
      </c>
      <c r="K23" s="9">
        <f>-Assumptions!$K$6*Assumptions!$C$19/12</f>
        <v/>
      </c>
      <c r="L23" s="9">
        <f>-Assumptions!$K$6*Assumptions!$C$19/12</f>
        <v/>
      </c>
      <c r="M23" s="9">
        <f>-Assumptions!$K$6*Assumptions!$C$19/12</f>
        <v/>
      </c>
      <c r="N23" s="9">
        <f>-Assumptions!$K$6*Assumptions!$C$19/12</f>
        <v/>
      </c>
      <c r="O23" s="10">
        <f>SUM($C23:$N23)</f>
        <v/>
      </c>
      <c r="P23" s="1" t="n"/>
    </row>
    <row r="24">
      <c r="A24" s="1" t="n"/>
      <c r="B24" s="8" t="inlineStr">
        <is>
          <t>Repairs &amp; Maintenance</t>
        </is>
      </c>
      <c r="C24" s="9">
        <f>-Assumptions!$K$7*Assumptions!$C$19/12</f>
        <v/>
      </c>
      <c r="D24" s="9">
        <f>-Assumptions!$K$7*Assumptions!$C$19/12</f>
        <v/>
      </c>
      <c r="E24" s="9">
        <f>-Assumptions!$K$7*Assumptions!$C$19/12</f>
        <v/>
      </c>
      <c r="F24" s="9">
        <f>-Assumptions!$K$7*Assumptions!$C$19/12</f>
        <v/>
      </c>
      <c r="G24" s="9">
        <f>-Assumptions!$K$7*Assumptions!$C$19/12</f>
        <v/>
      </c>
      <c r="H24" s="9">
        <f>-Assumptions!$K$7*Assumptions!$C$19/12</f>
        <v/>
      </c>
      <c r="I24" s="9">
        <f>-Assumptions!$K$7*Assumptions!$C$19/12</f>
        <v/>
      </c>
      <c r="J24" s="9">
        <f>-Assumptions!$K$7*Assumptions!$C$19/12</f>
        <v/>
      </c>
      <c r="K24" s="9">
        <f>-Assumptions!$K$7*Assumptions!$C$19/12</f>
        <v/>
      </c>
      <c r="L24" s="9">
        <f>-Assumptions!$K$7*Assumptions!$C$19/12</f>
        <v/>
      </c>
      <c r="M24" s="9">
        <f>-Assumptions!$K$7*Assumptions!$C$19/12</f>
        <v/>
      </c>
      <c r="N24" s="9">
        <f>-Assumptions!$K$7*Assumptions!$C$19/12</f>
        <v/>
      </c>
      <c r="O24" s="10">
        <f>SUM($C24:$N24)</f>
        <v/>
      </c>
      <c r="P24" s="1" t="n"/>
    </row>
    <row r="25">
      <c r="A25" s="1" t="n"/>
      <c r="B25" s="8" t="inlineStr">
        <is>
          <t>Make-Ready &amp; Turnover</t>
        </is>
      </c>
      <c r="C25" s="9">
        <f>-Assumptions!$K$8*Assumptions!$C$19/12</f>
        <v/>
      </c>
      <c r="D25" s="9">
        <f>-Assumptions!$K$8*Assumptions!$C$19/12</f>
        <v/>
      </c>
      <c r="E25" s="9">
        <f>-Assumptions!$K$8*Assumptions!$C$19/12</f>
        <v/>
      </c>
      <c r="F25" s="9">
        <f>-Assumptions!$K$8*Assumptions!$C$19/12</f>
        <v/>
      </c>
      <c r="G25" s="9">
        <f>-Assumptions!$K$8*Assumptions!$C$19/12</f>
        <v/>
      </c>
      <c r="H25" s="9">
        <f>-Assumptions!$K$8*Assumptions!$C$19/12</f>
        <v/>
      </c>
      <c r="I25" s="9">
        <f>-Assumptions!$K$8*Assumptions!$C$19/12</f>
        <v/>
      </c>
      <c r="J25" s="9">
        <f>-Assumptions!$K$8*Assumptions!$C$19/12</f>
        <v/>
      </c>
      <c r="K25" s="9">
        <f>-Assumptions!$K$8*Assumptions!$C$19/12</f>
        <v/>
      </c>
      <c r="L25" s="9">
        <f>-Assumptions!$K$8*Assumptions!$C$19/12</f>
        <v/>
      </c>
      <c r="M25" s="9">
        <f>-Assumptions!$K$8*Assumptions!$C$19/12</f>
        <v/>
      </c>
      <c r="N25" s="9">
        <f>-Assumptions!$K$8*Assumptions!$C$19/12</f>
        <v/>
      </c>
      <c r="O25" s="10">
        <f>SUM($C25:$N25)</f>
        <v/>
      </c>
      <c r="P25" s="1" t="n"/>
    </row>
    <row r="26">
      <c r="A26" s="1" t="n"/>
      <c r="B26" s="8" t="inlineStr">
        <is>
          <t>Contract Services</t>
        </is>
      </c>
      <c r="C26" s="9">
        <f>-Assumptions!$K$9*Assumptions!$C$19/12</f>
        <v/>
      </c>
      <c r="D26" s="9">
        <f>-Assumptions!$K$9*Assumptions!$C$19/12</f>
        <v/>
      </c>
      <c r="E26" s="9">
        <f>-Assumptions!$K$9*Assumptions!$C$19/12</f>
        <v/>
      </c>
      <c r="F26" s="9">
        <f>-Assumptions!$K$9*Assumptions!$C$19/12</f>
        <v/>
      </c>
      <c r="G26" s="9">
        <f>-Assumptions!$K$9*Assumptions!$C$19/12</f>
        <v/>
      </c>
      <c r="H26" s="9">
        <f>-Assumptions!$K$9*Assumptions!$C$19/12</f>
        <v/>
      </c>
      <c r="I26" s="9">
        <f>-Assumptions!$K$9*Assumptions!$C$19/12</f>
        <v/>
      </c>
      <c r="J26" s="9">
        <f>-Assumptions!$K$9*Assumptions!$C$19/12</f>
        <v/>
      </c>
      <c r="K26" s="9">
        <f>-Assumptions!$K$9*Assumptions!$C$19/12</f>
        <v/>
      </c>
      <c r="L26" s="9">
        <f>-Assumptions!$K$9*Assumptions!$C$19/12</f>
        <v/>
      </c>
      <c r="M26" s="9">
        <f>-Assumptions!$K$9*Assumptions!$C$19/12</f>
        <v/>
      </c>
      <c r="N26" s="9">
        <f>-Assumptions!$K$9*Assumptions!$C$19/12</f>
        <v/>
      </c>
      <c r="O26" s="10">
        <f>SUM($C26:$N26)</f>
        <v/>
      </c>
      <c r="P26" s="1" t="n"/>
    </row>
    <row r="27">
      <c r="A27" s="1" t="n"/>
      <c r="B27" s="8" t="inlineStr">
        <is>
          <t>Utilities (Net of RUBS)</t>
        </is>
      </c>
      <c r="C27" s="9">
        <f>-Assumptions!$K$10*Assumptions!$C$19/12</f>
        <v/>
      </c>
      <c r="D27" s="9">
        <f>-Assumptions!$K$10*Assumptions!$C$19/12</f>
        <v/>
      </c>
      <c r="E27" s="9">
        <f>-Assumptions!$K$10*Assumptions!$C$19/12</f>
        <v/>
      </c>
      <c r="F27" s="9">
        <f>-Assumptions!$K$10*Assumptions!$C$19/12</f>
        <v/>
      </c>
      <c r="G27" s="9">
        <f>-Assumptions!$K$10*Assumptions!$C$19/12</f>
        <v/>
      </c>
      <c r="H27" s="9">
        <f>-Assumptions!$K$10*Assumptions!$C$19/12</f>
        <v/>
      </c>
      <c r="I27" s="9">
        <f>-Assumptions!$K$10*Assumptions!$C$19/12</f>
        <v/>
      </c>
      <c r="J27" s="9">
        <f>-Assumptions!$K$10*Assumptions!$C$19/12</f>
        <v/>
      </c>
      <c r="K27" s="9">
        <f>-Assumptions!$K$10*Assumptions!$C$19/12</f>
        <v/>
      </c>
      <c r="L27" s="9">
        <f>-Assumptions!$K$10*Assumptions!$C$19/12</f>
        <v/>
      </c>
      <c r="M27" s="9">
        <f>-Assumptions!$K$10*Assumptions!$C$19/12</f>
        <v/>
      </c>
      <c r="N27" s="9">
        <f>-Assumptions!$K$10*Assumptions!$C$19/12</f>
        <v/>
      </c>
      <c r="O27" s="10">
        <f>SUM($C27:$N27)</f>
        <v/>
      </c>
      <c r="P27" s="1" t="n"/>
    </row>
    <row r="28">
      <c r="A28" s="1" t="n"/>
      <c r="B28" s="8" t="inlineStr">
        <is>
          <t>Marketing</t>
        </is>
      </c>
      <c r="C28" s="9">
        <f>-Assumptions!$K$11*Assumptions!$C$19/12</f>
        <v/>
      </c>
      <c r="D28" s="9">
        <f>-Assumptions!$K$11*Assumptions!$C$19/12</f>
        <v/>
      </c>
      <c r="E28" s="9">
        <f>-Assumptions!$K$11*Assumptions!$C$19/12</f>
        <v/>
      </c>
      <c r="F28" s="9">
        <f>-Assumptions!$K$11*Assumptions!$C$19/12</f>
        <v/>
      </c>
      <c r="G28" s="9">
        <f>-Assumptions!$K$11*Assumptions!$C$19/12</f>
        <v/>
      </c>
      <c r="H28" s="9">
        <f>-Assumptions!$K$11*Assumptions!$C$19/12</f>
        <v/>
      </c>
      <c r="I28" s="9">
        <f>-Assumptions!$K$11*Assumptions!$C$19/12</f>
        <v/>
      </c>
      <c r="J28" s="9">
        <f>-Assumptions!$K$11*Assumptions!$C$19/12</f>
        <v/>
      </c>
      <c r="K28" s="9">
        <f>-Assumptions!$K$11*Assumptions!$C$19/12</f>
        <v/>
      </c>
      <c r="L28" s="9">
        <f>-Assumptions!$K$11*Assumptions!$C$19/12</f>
        <v/>
      </c>
      <c r="M28" s="9">
        <f>-Assumptions!$K$11*Assumptions!$C$19/12</f>
        <v/>
      </c>
      <c r="N28" s="9">
        <f>-Assumptions!$K$11*Assumptions!$C$19/12</f>
        <v/>
      </c>
      <c r="O28" s="10">
        <f>SUM($C28:$N28)</f>
        <v/>
      </c>
      <c r="P28" s="1" t="n"/>
    </row>
    <row r="29">
      <c r="A29" s="1" t="n"/>
      <c r="B29" s="8" t="inlineStr">
        <is>
          <t>Administrative &amp; Professional</t>
        </is>
      </c>
      <c r="C29" s="9">
        <f>-Assumptions!$K$12*Assumptions!$C$19/12</f>
        <v/>
      </c>
      <c r="D29" s="9">
        <f>-Assumptions!$K$12*Assumptions!$C$19/12</f>
        <v/>
      </c>
      <c r="E29" s="9">
        <f>-Assumptions!$K$12*Assumptions!$C$19/12</f>
        <v/>
      </c>
      <c r="F29" s="9">
        <f>-Assumptions!$K$12*Assumptions!$C$19/12</f>
        <v/>
      </c>
      <c r="G29" s="9">
        <f>-Assumptions!$K$12*Assumptions!$C$19/12</f>
        <v/>
      </c>
      <c r="H29" s="9">
        <f>-Assumptions!$K$12*Assumptions!$C$19/12</f>
        <v/>
      </c>
      <c r="I29" s="9">
        <f>-Assumptions!$K$12*Assumptions!$C$19/12</f>
        <v/>
      </c>
      <c r="J29" s="9">
        <f>-Assumptions!$K$12*Assumptions!$C$19/12</f>
        <v/>
      </c>
      <c r="K29" s="9">
        <f>-Assumptions!$K$12*Assumptions!$C$19/12</f>
        <v/>
      </c>
      <c r="L29" s="9">
        <f>-Assumptions!$K$12*Assumptions!$C$19/12</f>
        <v/>
      </c>
      <c r="M29" s="9">
        <f>-Assumptions!$K$12*Assumptions!$C$19/12</f>
        <v/>
      </c>
      <c r="N29" s="9">
        <f>-Assumptions!$K$12*Assumptions!$C$19/12</f>
        <v/>
      </c>
      <c r="O29" s="10">
        <f>SUM($C29:$N29)</f>
        <v/>
      </c>
      <c r="P29" s="1" t="n"/>
    </row>
    <row r="30">
      <c r="A30" s="1" t="n"/>
      <c r="B30" s="8" t="inlineStr">
        <is>
          <t>Insurance</t>
        </is>
      </c>
      <c r="C30" s="9">
        <f>-Assumptions!$K$13*Assumptions!$C$19/12</f>
        <v/>
      </c>
      <c r="D30" s="9">
        <f>-Assumptions!$K$13*Assumptions!$C$19/12</f>
        <v/>
      </c>
      <c r="E30" s="9">
        <f>-Assumptions!$K$13*Assumptions!$C$19/12</f>
        <v/>
      </c>
      <c r="F30" s="9">
        <f>-Assumptions!$K$13*Assumptions!$C$19/12</f>
        <v/>
      </c>
      <c r="G30" s="9">
        <f>-Assumptions!$K$13*Assumptions!$C$19/12</f>
        <v/>
      </c>
      <c r="H30" s="9">
        <f>-Assumptions!$K$13*Assumptions!$C$19/12</f>
        <v/>
      </c>
      <c r="I30" s="9">
        <f>-Assumptions!$K$13*Assumptions!$C$19/12</f>
        <v/>
      </c>
      <c r="J30" s="9">
        <f>-Assumptions!$K$13*Assumptions!$C$19/12</f>
        <v/>
      </c>
      <c r="K30" s="9">
        <f>-Assumptions!$K$13*Assumptions!$C$19/12</f>
        <v/>
      </c>
      <c r="L30" s="9">
        <f>-Assumptions!$K$13*Assumptions!$C$19/12</f>
        <v/>
      </c>
      <c r="M30" s="9">
        <f>-Assumptions!$K$13*Assumptions!$C$19/12</f>
        <v/>
      </c>
      <c r="N30" s="9">
        <f>-Assumptions!$K$13*Assumptions!$C$19/12</f>
        <v/>
      </c>
      <c r="O30" s="10">
        <f>SUM($C30:$N30)</f>
        <v/>
      </c>
      <c r="P30" s="1" t="n"/>
    </row>
    <row r="31">
      <c r="A31" s="1" t="n"/>
      <c r="B31" s="8" t="inlineStr">
        <is>
          <t>Real Estate Taxes</t>
        </is>
      </c>
      <c r="C31" s="9">
        <f>-Assumptions!$K$14*Assumptions!$C$19/12</f>
        <v/>
      </c>
      <c r="D31" s="9">
        <f>-Assumptions!$K$14*Assumptions!$C$19/12</f>
        <v/>
      </c>
      <c r="E31" s="9">
        <f>-Assumptions!$K$14*Assumptions!$C$19/12</f>
        <v/>
      </c>
      <c r="F31" s="9">
        <f>-Assumptions!$K$14*Assumptions!$C$19/12</f>
        <v/>
      </c>
      <c r="G31" s="9">
        <f>-Assumptions!$K$14*Assumptions!$C$19/12</f>
        <v/>
      </c>
      <c r="H31" s="9">
        <f>-Assumptions!$K$14*Assumptions!$C$19/12</f>
        <v/>
      </c>
      <c r="I31" s="9">
        <f>-Assumptions!$K$14*Assumptions!$C$19/12</f>
        <v/>
      </c>
      <c r="J31" s="9">
        <f>-Assumptions!$K$14*Assumptions!$C$19/12</f>
        <v/>
      </c>
      <c r="K31" s="9">
        <f>-Assumptions!$K$14*Assumptions!$C$19/12</f>
        <v/>
      </c>
      <c r="L31" s="9">
        <f>-Assumptions!$K$14*Assumptions!$C$19/12</f>
        <v/>
      </c>
      <c r="M31" s="9">
        <f>-Assumptions!$K$14*Assumptions!$C$19/12</f>
        <v/>
      </c>
      <c r="N31" s="9">
        <f>-Assumptions!$K$14*Assumptions!$C$19/12</f>
        <v/>
      </c>
      <c r="O31" s="10">
        <f>SUM($C31:$N31)</f>
        <v/>
      </c>
      <c r="P31" s="1" t="n"/>
    </row>
    <row r="32">
      <c r="A32" s="1" t="n"/>
      <c r="B32" s="8" t="inlineStr">
        <is>
          <t>Management Fee</t>
        </is>
      </c>
      <c r="C32" s="9">
        <f>-Assumptions!$K$15*$C20</f>
        <v/>
      </c>
      <c r="D32" s="9">
        <f>-Assumptions!$K$15*$D20</f>
        <v/>
      </c>
      <c r="E32" s="9">
        <f>-Assumptions!$K$15*$E20</f>
        <v/>
      </c>
      <c r="F32" s="9">
        <f>-Assumptions!$K$15*$F20</f>
        <v/>
      </c>
      <c r="G32" s="9">
        <f>-Assumptions!$K$15*$G20</f>
        <v/>
      </c>
      <c r="H32" s="9">
        <f>-Assumptions!$K$15*$H20</f>
        <v/>
      </c>
      <c r="I32" s="9">
        <f>-Assumptions!$K$15*$I20</f>
        <v/>
      </c>
      <c r="J32" s="9">
        <f>-Assumptions!$K$15*$J20</f>
        <v/>
      </c>
      <c r="K32" s="9">
        <f>-Assumptions!$K$15*$K20</f>
        <v/>
      </c>
      <c r="L32" s="9">
        <f>-Assumptions!$K$15*$L20</f>
        <v/>
      </c>
      <c r="M32" s="9">
        <f>-Assumptions!$K$15*$M20</f>
        <v/>
      </c>
      <c r="N32" s="9">
        <f>-Assumptions!$K$15*$N20</f>
        <v/>
      </c>
      <c r="O32" s="10">
        <f>SUM($C32:$N32)</f>
        <v/>
      </c>
      <c r="P32" s="1" t="n"/>
    </row>
    <row r="33">
      <c r="A33" s="1" t="n"/>
      <c r="B33" s="11" t="inlineStr">
        <is>
          <t>TOTAL OPERATING EXPENSES</t>
        </is>
      </c>
      <c r="C33" s="12">
        <f>$C23+$C24+$C25+$C26+$C27+$C28+$C29+$C30+$C31+$C32</f>
        <v/>
      </c>
      <c r="D33" s="12">
        <f>$D23+$D24+$D25+$D26+$D27+$D28+$D29+$D30+$D31+$D32</f>
        <v/>
      </c>
      <c r="E33" s="12">
        <f>$E23+$E24+$E25+$E26+$E27+$E28+$E29+$E30+$E31+$E32</f>
        <v/>
      </c>
      <c r="F33" s="12">
        <f>$F23+$F24+$F25+$F26+$F27+$F28+$F29+$F30+$F31+$F32</f>
        <v/>
      </c>
      <c r="G33" s="12">
        <f>$G23+$G24+$G25+$G26+$G27+$G28+$G29+$G30+$G31+$G32</f>
        <v/>
      </c>
      <c r="H33" s="12">
        <f>$H23+$H24+$H25+$H26+$H27+$H28+$H29+$H30+$H31+$H32</f>
        <v/>
      </c>
      <c r="I33" s="12">
        <f>$I23+$I24+$I25+$I26+$I27+$I28+$I29+$I30+$I31+$I32</f>
        <v/>
      </c>
      <c r="J33" s="12">
        <f>$J23+$J24+$J25+$J26+$J27+$J28+$J29+$J30+$J31+$J32</f>
        <v/>
      </c>
      <c r="K33" s="12">
        <f>$K23+$K24+$K25+$K26+$K27+$K28+$K29+$K30+$K31+$K32</f>
        <v/>
      </c>
      <c r="L33" s="12">
        <f>$L23+$L24+$L25+$L26+$L27+$L28+$L29+$L30+$L31+$L32</f>
        <v/>
      </c>
      <c r="M33" s="12">
        <f>$M23+$M24+$M25+$M26+$M27+$M28+$M29+$M30+$M31+$M32</f>
        <v/>
      </c>
      <c r="N33" s="12">
        <f>$N23+$N24+$N25+$N26+$N27+$N28+$N29+$N30+$N31+$N32</f>
        <v/>
      </c>
      <c r="O33" s="12">
        <f>SUM($C33:$N33)</f>
        <v/>
      </c>
      <c r="P33" s="1" t="n"/>
    </row>
    <row r="34">
      <c r="A34" s="1" t="n"/>
      <c r="B34" s="8" t="inlineStr">
        <is>
          <t>OpEx Ratio</t>
        </is>
      </c>
      <c r="C34" s="13">
        <f>-$C33/$C20</f>
        <v/>
      </c>
      <c r="D34" s="13">
        <f>-$D33/$D20</f>
        <v/>
      </c>
      <c r="E34" s="13">
        <f>-$E33/$E20</f>
        <v/>
      </c>
      <c r="F34" s="13">
        <f>-$F33/$F20</f>
        <v/>
      </c>
      <c r="G34" s="13">
        <f>-$G33/$G20</f>
        <v/>
      </c>
      <c r="H34" s="13">
        <f>-$H33/$H20</f>
        <v/>
      </c>
      <c r="I34" s="13">
        <f>-$I33/$I20</f>
        <v/>
      </c>
      <c r="J34" s="13">
        <f>-$J33/$J20</f>
        <v/>
      </c>
      <c r="K34" s="13">
        <f>-$K33/$K20</f>
        <v/>
      </c>
      <c r="L34" s="13">
        <f>-$L33/$L20</f>
        <v/>
      </c>
      <c r="M34" s="13">
        <f>-$M33/$M20</f>
        <v/>
      </c>
      <c r="N34" s="13">
        <f>-$N33/$N20</f>
        <v/>
      </c>
      <c r="O34" s="13">
        <f>-$O33/$O20</f>
        <v/>
      </c>
      <c r="P34" s="1" t="n"/>
    </row>
    <row r="35">
      <c r="A35" s="1" t="n"/>
      <c r="B35" s="11" t="inlineStr">
        <is>
          <t>NET OPERATING INCOME</t>
        </is>
      </c>
      <c r="C35" s="12">
        <f>$C20+$C33</f>
        <v/>
      </c>
      <c r="D35" s="12">
        <f>$D20+$D33</f>
        <v/>
      </c>
      <c r="E35" s="12">
        <f>$E20+$E33</f>
        <v/>
      </c>
      <c r="F35" s="12">
        <f>$F20+$F33</f>
        <v/>
      </c>
      <c r="G35" s="12">
        <f>$G20+$G33</f>
        <v/>
      </c>
      <c r="H35" s="12">
        <f>$H20+$H33</f>
        <v/>
      </c>
      <c r="I35" s="12">
        <f>$I20+$I33</f>
        <v/>
      </c>
      <c r="J35" s="12">
        <f>$J20+$J33</f>
        <v/>
      </c>
      <c r="K35" s="12">
        <f>$K20+$K33</f>
        <v/>
      </c>
      <c r="L35" s="12">
        <f>$L20+$L33</f>
        <v/>
      </c>
      <c r="M35" s="12">
        <f>$M20+$M33</f>
        <v/>
      </c>
      <c r="N35" s="12">
        <f>$N20+$N33</f>
        <v/>
      </c>
      <c r="O35" s="12">
        <f>SUM($C35:$N35)</f>
        <v/>
      </c>
      <c r="P35" s="1" t="n"/>
    </row>
    <row r="36">
      <c r="A36" s="1" t="n"/>
      <c r="B36" s="1" t="n"/>
      <c r="C36" s="1" t="n"/>
      <c r="D36" s="1" t="n"/>
      <c r="E36" s="1" t="n"/>
      <c r="F36" s="1" t="n"/>
      <c r="G36" s="1" t="n"/>
      <c r="H36" s="1" t="n"/>
      <c r="I36" s="1" t="n"/>
      <c r="J36" s="1" t="n"/>
      <c r="K36" s="1" t="n"/>
      <c r="L36" s="1" t="n"/>
      <c r="M36" s="1" t="n"/>
      <c r="N36" s="1" t="n"/>
      <c r="O36" s="1" t="n"/>
      <c r="P36" s="1" t="n"/>
    </row>
    <row r="37">
      <c r="A37" s="1" t="n"/>
      <c r="B37" s="5" t="inlineStr">
        <is>
          <t>Below The Line</t>
        </is>
      </c>
      <c r="C37" s="5" t="n"/>
      <c r="D37" s="5" t="n"/>
      <c r="E37" s="5" t="n"/>
      <c r="F37" s="5" t="n"/>
      <c r="G37" s="5" t="n"/>
      <c r="H37" s="5" t="n"/>
      <c r="I37" s="5" t="n"/>
      <c r="J37" s="5" t="n"/>
      <c r="K37" s="5" t="n"/>
      <c r="L37" s="5" t="n"/>
      <c r="M37" s="5" t="n"/>
      <c r="N37" s="5" t="n"/>
      <c r="O37" s="5" t="n"/>
      <c r="P37" s="1" t="n"/>
    </row>
    <row r="38">
      <c r="A38" s="1" t="n"/>
      <c r="B38" s="8" t="inlineStr">
        <is>
          <t>Replacement Reserves</t>
        </is>
      </c>
      <c r="C38" s="9">
        <f>-Assumptions!$K$18*Assumptions!$C$19/12</f>
        <v/>
      </c>
      <c r="D38" s="9">
        <f>-Assumptions!$K$18*Assumptions!$C$19/12</f>
        <v/>
      </c>
      <c r="E38" s="9">
        <f>-Assumptions!$K$18*Assumptions!$C$19/12</f>
        <v/>
      </c>
      <c r="F38" s="9">
        <f>-Assumptions!$K$18*Assumptions!$C$19/12</f>
        <v/>
      </c>
      <c r="G38" s="9">
        <f>-Assumptions!$K$18*Assumptions!$C$19/12</f>
        <v/>
      </c>
      <c r="H38" s="9">
        <f>-Assumptions!$K$18*Assumptions!$C$19/12</f>
        <v/>
      </c>
      <c r="I38" s="9">
        <f>-Assumptions!$K$18*Assumptions!$C$19/12</f>
        <v/>
      </c>
      <c r="J38" s="9">
        <f>-Assumptions!$K$18*Assumptions!$C$19/12</f>
        <v/>
      </c>
      <c r="K38" s="9">
        <f>-Assumptions!$K$18*Assumptions!$C$19/12</f>
        <v/>
      </c>
      <c r="L38" s="9">
        <f>-Assumptions!$K$18*Assumptions!$C$19/12</f>
        <v/>
      </c>
      <c r="M38" s="9">
        <f>-Assumptions!$K$18*Assumptions!$C$19/12</f>
        <v/>
      </c>
      <c r="N38" s="9">
        <f>-Assumptions!$K$18*Assumptions!$C$19/12</f>
        <v/>
      </c>
      <c r="O38" s="10">
        <f>SUM($C38:$N38)</f>
        <v/>
      </c>
      <c r="P38" s="1" t="n"/>
    </row>
    <row r="39">
      <c r="A39" s="1" t="n"/>
      <c r="B39" s="8" t="inlineStr">
        <is>
          <t>Interior Unit Turns (CapEx)</t>
        </is>
      </c>
      <c r="C39" s="9">
        <f>-Assumptions!$K$19*Assumptions!$C$19/12</f>
        <v/>
      </c>
      <c r="D39" s="9">
        <f>-Assumptions!$K$19*Assumptions!$C$19/12</f>
        <v/>
      </c>
      <c r="E39" s="9">
        <f>-Assumptions!$K$19*Assumptions!$C$19/12</f>
        <v/>
      </c>
      <c r="F39" s="9">
        <f>-Assumptions!$K$19*Assumptions!$C$19/12</f>
        <v/>
      </c>
      <c r="G39" s="9">
        <f>-Assumptions!$K$19*Assumptions!$C$19/12</f>
        <v/>
      </c>
      <c r="H39" s="9">
        <f>-Assumptions!$K$19*Assumptions!$C$19/12</f>
        <v/>
      </c>
      <c r="I39" s="9">
        <f>-Assumptions!$K$19*Assumptions!$C$19/12</f>
        <v/>
      </c>
      <c r="J39" s="9">
        <f>-Assumptions!$K$19*Assumptions!$C$19/12</f>
        <v/>
      </c>
      <c r="K39" s="9">
        <f>-Assumptions!$K$19*Assumptions!$C$19/12</f>
        <v/>
      </c>
      <c r="L39" s="9">
        <f>-Assumptions!$K$19*Assumptions!$C$19/12</f>
        <v/>
      </c>
      <c r="M39" s="9">
        <f>-Assumptions!$K$19*Assumptions!$C$19/12</f>
        <v/>
      </c>
      <c r="N39" s="9">
        <f>-Assumptions!$K$19*Assumptions!$C$19/12</f>
        <v/>
      </c>
      <c r="O39" s="10">
        <f>SUM($C39:$N39)</f>
        <v/>
      </c>
      <c r="P39" s="1" t="n"/>
    </row>
    <row r="40">
      <c r="A40" s="1" t="n"/>
      <c r="B40" s="8" t="inlineStr">
        <is>
          <t>Exterior &amp; Common Area CapEx</t>
        </is>
      </c>
      <c r="C40" s="9">
        <f>-Assumptions!$K$20*Assumptions!$C$19/12</f>
        <v/>
      </c>
      <c r="D40" s="9">
        <f>-Assumptions!$K$20*Assumptions!$C$19/12</f>
        <v/>
      </c>
      <c r="E40" s="9">
        <f>-Assumptions!$K$20*Assumptions!$C$19/12</f>
        <v/>
      </c>
      <c r="F40" s="9">
        <f>-Assumptions!$K$20*Assumptions!$C$19/12</f>
        <v/>
      </c>
      <c r="G40" s="9">
        <f>-Assumptions!$K$20*Assumptions!$C$19/12</f>
        <v/>
      </c>
      <c r="H40" s="9">
        <f>-Assumptions!$K$20*Assumptions!$C$19/12</f>
        <v/>
      </c>
      <c r="I40" s="9">
        <f>-Assumptions!$K$20*Assumptions!$C$19/12</f>
        <v/>
      </c>
      <c r="J40" s="9">
        <f>-Assumptions!$K$20*Assumptions!$C$19/12</f>
        <v/>
      </c>
      <c r="K40" s="9">
        <f>-Assumptions!$K$20*Assumptions!$C$19/12</f>
        <v/>
      </c>
      <c r="L40" s="9">
        <f>-Assumptions!$K$20*Assumptions!$C$19/12</f>
        <v/>
      </c>
      <c r="M40" s="9">
        <f>-Assumptions!$K$20*Assumptions!$C$19/12</f>
        <v/>
      </c>
      <c r="N40" s="9">
        <f>-Assumptions!$K$20*Assumptions!$C$19/12</f>
        <v/>
      </c>
      <c r="O40" s="10">
        <f>SUM($C40:$N40)</f>
        <v/>
      </c>
      <c r="P40" s="1" t="n"/>
    </row>
    <row r="41">
      <c r="A41" s="1" t="n"/>
      <c r="B41" s="8" t="inlineStr">
        <is>
          <t>One-Time &amp; Non-Recurring</t>
        </is>
      </c>
      <c r="C41" s="9">
        <f>-Assumptions!$K$21*Assumptions!$C$19/12</f>
        <v/>
      </c>
      <c r="D41" s="9">
        <f>-Assumptions!$K$21*Assumptions!$C$19/12</f>
        <v/>
      </c>
      <c r="E41" s="9">
        <f>-Assumptions!$K$21*Assumptions!$C$19/12</f>
        <v/>
      </c>
      <c r="F41" s="9">
        <f>-Assumptions!$K$21*Assumptions!$C$19/12</f>
        <v/>
      </c>
      <c r="G41" s="9">
        <f>-Assumptions!$K$21*Assumptions!$C$19/12</f>
        <v/>
      </c>
      <c r="H41" s="9">
        <f>-Assumptions!$K$21*Assumptions!$C$19/12</f>
        <v/>
      </c>
      <c r="I41" s="9">
        <f>-Assumptions!$K$21*Assumptions!$C$19/12</f>
        <v/>
      </c>
      <c r="J41" s="9">
        <f>-Assumptions!$K$21*Assumptions!$C$19/12</f>
        <v/>
      </c>
      <c r="K41" s="9">
        <f>-Assumptions!$K$21*Assumptions!$C$19/12</f>
        <v/>
      </c>
      <c r="L41" s="9">
        <f>-Assumptions!$K$21*Assumptions!$C$19/12</f>
        <v/>
      </c>
      <c r="M41" s="9">
        <f>-Assumptions!$K$21*Assumptions!$C$19/12</f>
        <v/>
      </c>
      <c r="N41" s="9">
        <f>-Assumptions!$K$21*Assumptions!$C$19/12</f>
        <v/>
      </c>
      <c r="O41" s="10">
        <f>SUM($C41:$N41)</f>
        <v/>
      </c>
      <c r="P41" s="1" t="n"/>
    </row>
    <row r="42">
      <c r="A42" s="1" t="n"/>
      <c r="B42" s="8" t="inlineStr">
        <is>
          <t>Asset Management Fee</t>
        </is>
      </c>
      <c r="C42" s="9">
        <f>-Assumptions!$K$22*$C20</f>
        <v/>
      </c>
      <c r="D42" s="9">
        <f>-Assumptions!$K$22*$D20</f>
        <v/>
      </c>
      <c r="E42" s="9">
        <f>-Assumptions!$K$22*$E20</f>
        <v/>
      </c>
      <c r="F42" s="9">
        <f>-Assumptions!$K$22*$F20</f>
        <v/>
      </c>
      <c r="G42" s="9">
        <f>-Assumptions!$K$22*$G20</f>
        <v/>
      </c>
      <c r="H42" s="9">
        <f>-Assumptions!$K$22*$H20</f>
        <v/>
      </c>
      <c r="I42" s="9">
        <f>-Assumptions!$K$22*$I20</f>
        <v/>
      </c>
      <c r="J42" s="9">
        <f>-Assumptions!$K$22*$J20</f>
        <v/>
      </c>
      <c r="K42" s="9">
        <f>-Assumptions!$K$22*$K20</f>
        <v/>
      </c>
      <c r="L42" s="9">
        <f>-Assumptions!$K$22*$L20</f>
        <v/>
      </c>
      <c r="M42" s="9">
        <f>-Assumptions!$K$22*$M20</f>
        <v/>
      </c>
      <c r="N42" s="9">
        <f>-Assumptions!$K$22*$N20</f>
        <v/>
      </c>
      <c r="O42" s="10">
        <f>SUM($C42:$N42)</f>
        <v/>
      </c>
      <c r="P42" s="1" t="n"/>
    </row>
    <row r="43">
      <c r="A43" s="1" t="n"/>
      <c r="B43" s="11" t="inlineStr">
        <is>
          <t>TOTAL BELOW THE LINE</t>
        </is>
      </c>
      <c r="C43" s="12">
        <f>$C38+$C39+$C40+$C41+$C42</f>
        <v/>
      </c>
      <c r="D43" s="12">
        <f>$D38+$D39+$D40+$D41+$D42</f>
        <v/>
      </c>
      <c r="E43" s="12">
        <f>$E38+$E39+$E40+$E41+$E42</f>
        <v/>
      </c>
      <c r="F43" s="12">
        <f>$F38+$F39+$F40+$F41+$F42</f>
        <v/>
      </c>
      <c r="G43" s="12">
        <f>$G38+$G39+$G40+$G41+$G42</f>
        <v/>
      </c>
      <c r="H43" s="12">
        <f>$H38+$H39+$H40+$H41+$H42</f>
        <v/>
      </c>
      <c r="I43" s="12">
        <f>$I38+$I39+$I40+$I41+$I42</f>
        <v/>
      </c>
      <c r="J43" s="12">
        <f>$J38+$J39+$J40+$J41+$J42</f>
        <v/>
      </c>
      <c r="K43" s="12">
        <f>$K38+$K39+$K40+$K41+$K42</f>
        <v/>
      </c>
      <c r="L43" s="12">
        <f>$L38+$L39+$L40+$L41+$L42</f>
        <v/>
      </c>
      <c r="M43" s="12">
        <f>$M38+$M39+$M40+$M41+$M42</f>
        <v/>
      </c>
      <c r="N43" s="12">
        <f>$N38+$N39+$N40+$N41+$N42</f>
        <v/>
      </c>
      <c r="O43" s="12">
        <f>SUM($C43:$N43)</f>
        <v/>
      </c>
      <c r="P43" s="1" t="n"/>
    </row>
    <row r="44">
      <c r="A44" s="1" t="n"/>
      <c r="B44" s="11" t="inlineStr">
        <is>
          <t>NET CASH FLOW</t>
        </is>
      </c>
      <c r="C44" s="12">
        <f>$C35+$C43</f>
        <v/>
      </c>
      <c r="D44" s="12">
        <f>$D35+$D43</f>
        <v/>
      </c>
      <c r="E44" s="12">
        <f>$E35+$E43</f>
        <v/>
      </c>
      <c r="F44" s="12">
        <f>$F35+$F43</f>
        <v/>
      </c>
      <c r="G44" s="12">
        <f>$G35+$G43</f>
        <v/>
      </c>
      <c r="H44" s="12">
        <f>$H35+$H43</f>
        <v/>
      </c>
      <c r="I44" s="12">
        <f>$I35+$I43</f>
        <v/>
      </c>
      <c r="J44" s="12">
        <f>$J35+$J43</f>
        <v/>
      </c>
      <c r="K44" s="12">
        <f>$K35+$K43</f>
        <v/>
      </c>
      <c r="L44" s="12">
        <f>$L35+$L43</f>
        <v/>
      </c>
      <c r="M44" s="12">
        <f>$M35+$M43</f>
        <v/>
      </c>
      <c r="N44" s="12">
        <f>$N35+$N43</f>
        <v/>
      </c>
      <c r="O44" s="12">
        <f>SUM($C44:$N44)</f>
        <v/>
      </c>
      <c r="P44" s="1" t="n"/>
    </row>
    <row r="45">
      <c r="A45" s="1" t="n"/>
      <c r="B45" s="1" t="n"/>
      <c r="C45" s="1" t="n"/>
      <c r="D45" s="1" t="n"/>
      <c r="E45" s="1" t="n"/>
      <c r="F45" s="1" t="n"/>
      <c r="G45" s="1" t="n"/>
      <c r="H45" s="1" t="n"/>
      <c r="I45" s="1" t="n"/>
      <c r="J45" s="1" t="n"/>
      <c r="K45" s="1" t="n"/>
      <c r="L45" s="1" t="n"/>
      <c r="M45" s="1" t="n"/>
      <c r="N45" s="1" t="n"/>
      <c r="O45" s="1" t="n"/>
      <c r="P45" s="1" t="n"/>
    </row>
    <row r="46">
      <c r="A46" s="1" t="n"/>
      <c r="B46" s="14" t="inlineStr">
        <is>
          <t>Vacancy ramps from month one to stabilized and loss to lease burns off through the year. Every figure is invented; the Prompt tab teaches your Claude this file.</t>
        </is>
      </c>
      <c r="C46" s="1" t="n"/>
      <c r="D46" s="1" t="n"/>
      <c r="E46" s="1" t="n"/>
      <c r="F46" s="1" t="n"/>
      <c r="G46" s="1" t="n"/>
      <c r="H46" s="1" t="n"/>
      <c r="I46" s="1" t="n"/>
      <c r="J46" s="1" t="n"/>
      <c r="K46" s="1" t="n"/>
      <c r="L46" s="1" t="n"/>
      <c r="M46" s="1" t="n"/>
      <c r="N46" s="1" t="n"/>
      <c r="O46" s="1" t="n"/>
      <c r="P46" s="1" t="n"/>
    </row>
    <row r="47">
      <c r="A47" s="1" t="n"/>
      <c r="B47" s="1" t="n"/>
      <c r="C47" s="1" t="n"/>
      <c r="D47" s="1" t="n"/>
      <c r="E47" s="1" t="n"/>
      <c r="F47" s="1" t="n"/>
      <c r="G47" s="1" t="n"/>
      <c r="H47" s="1" t="n"/>
      <c r="I47" s="1" t="n"/>
      <c r="J47" s="1" t="n"/>
      <c r="K47" s="1" t="n"/>
      <c r="L47" s="1" t="n"/>
      <c r="M47" s="1" t="n"/>
      <c r="N47" s="1" t="n"/>
      <c r="O47" s="1" t="n"/>
      <c r="P47" s="1" t="n"/>
    </row>
    <row r="48">
      <c r="A48" s="1" t="n"/>
      <c r="B48" s="1" t="n"/>
      <c r="C48" s="1" t="n"/>
      <c r="D48" s="1" t="n"/>
      <c r="E48" s="1" t="n"/>
      <c r="F48" s="1" t="n"/>
      <c r="G48" s="1" t="n"/>
      <c r="H48" s="1" t="n"/>
      <c r="I48" s="1" t="n"/>
      <c r="J48" s="1" t="n"/>
      <c r="K48" s="1" t="n"/>
      <c r="L48" s="1" t="n"/>
      <c r="M48" s="1" t="n"/>
      <c r="N48" s="1" t="n"/>
      <c r="O48" s="1" t="n"/>
      <c r="P48" s="1"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45"/>
  <sheetViews>
    <sheetView showGridLines="0" zoomScale="90" workbookViewId="0">
      <selection activeCell="A1" sqref="A1"/>
    </sheetView>
  </sheetViews>
  <sheetFormatPr baseColWidth="8" defaultRowHeight="15"/>
  <cols>
    <col width="2.6" customWidth="1" min="1" max="1"/>
    <col width="30" customWidth="1" min="2" max="2"/>
    <col width="11" customWidth="1" min="3" max="3"/>
    <col width="11" customWidth="1" min="4" max="4"/>
    <col width="12" customWidth="1" min="5" max="5"/>
    <col width="12" customWidth="1" min="6" max="6"/>
    <col width="12" customWidth="1" min="7" max="7"/>
    <col width="2.6" customWidth="1" min="8" max="8"/>
    <col width="30" customWidth="1" min="9" max="9"/>
    <col width="12" customWidth="1" min="10" max="10"/>
    <col width="12" customWidth="1" min="11" max="11"/>
  </cols>
  <sheetData>
    <row r="1">
      <c r="A1" s="1" t="n"/>
      <c r="B1" s="1" t="n"/>
      <c r="C1" s="1" t="n"/>
      <c r="D1" s="1" t="n"/>
      <c r="E1" s="1" t="n"/>
      <c r="F1" s="1" t="n"/>
      <c r="G1" s="1" t="n"/>
      <c r="H1" s="1" t="n"/>
      <c r="I1" s="1" t="n"/>
      <c r="J1" s="1" t="n"/>
      <c r="K1" s="1" t="n"/>
      <c r="L1" s="1" t="n"/>
    </row>
    <row r="2">
      <c r="A2" s="1" t="n"/>
      <c r="B2" s="2">
        <f>$E$7</f>
        <v/>
      </c>
      <c r="C2" s="1" t="n"/>
      <c r="D2" s="1" t="n"/>
      <c r="E2" s="1" t="n"/>
      <c r="F2" s="1" t="n"/>
      <c r="G2" s="1" t="n"/>
      <c r="H2" s="1" t="n"/>
      <c r="I2" s="1" t="n"/>
      <c r="J2" s="1" t="n"/>
      <c r="K2" s="1" t="n"/>
      <c r="L2" s="1" t="n"/>
    </row>
    <row r="3">
      <c r="A3" s="1" t="n"/>
      <c r="B3" s="3" t="inlineStr">
        <is>
          <t>Assumptions · every blue cell is yours; the Budget tab builds the year from nothing but this page</t>
        </is>
      </c>
      <c r="C3" s="4" t="n"/>
      <c r="D3" s="4" t="n"/>
      <c r="E3" s="4" t="n"/>
      <c r="F3" s="4" t="n"/>
      <c r="G3" s="4" t="n"/>
      <c r="H3" s="4" t="n"/>
      <c r="I3" s="4" t="n"/>
      <c r="J3" s="4" t="n"/>
      <c r="K3" s="4" t="n"/>
      <c r="L3" s="1" t="n"/>
    </row>
    <row r="4">
      <c r="A4" s="1" t="n"/>
      <c r="B4" s="1" t="n"/>
      <c r="C4" s="1" t="n"/>
      <c r="D4" s="1" t="n"/>
      <c r="E4" s="1" t="n"/>
      <c r="F4" s="1" t="n"/>
      <c r="G4" s="1" t="n"/>
      <c r="H4" s="1" t="n"/>
      <c r="I4" s="1" t="n"/>
      <c r="J4" s="1" t="n"/>
      <c r="K4" s="1" t="n"/>
      <c r="L4" s="1" t="n"/>
    </row>
    <row r="5">
      <c r="A5" s="1" t="n"/>
      <c r="B5" s="5" t="inlineStr">
        <is>
          <t>Property Information</t>
        </is>
      </c>
      <c r="C5" s="5" t="n"/>
      <c r="D5" s="5" t="n"/>
      <c r="E5" s="5" t="n"/>
      <c r="F5" s="5" t="n"/>
      <c r="G5" s="5" t="n"/>
      <c r="H5" s="1" t="n"/>
      <c r="I5" s="5" t="inlineStr">
        <is>
          <t>Operating Expenses, Per Unit Per Year</t>
        </is>
      </c>
      <c r="J5" s="5" t="n"/>
      <c r="K5" s="5" t="n"/>
      <c r="L5" s="1" t="n"/>
    </row>
    <row r="6">
      <c r="A6" s="1" t="n"/>
      <c r="B6" s="8" t="inlineStr">
        <is>
          <t>Property Name</t>
        </is>
      </c>
      <c r="C6" s="1" t="n"/>
      <c r="D6" s="1" t="n"/>
      <c r="E6" s="15" t="inlineStr">
        <is>
          <t>Northside 122</t>
        </is>
      </c>
      <c r="F6" s="1" t="n"/>
      <c r="G6" s="1" t="n"/>
      <c r="H6" s="1" t="n"/>
      <c r="I6" s="16" t="inlineStr">
        <is>
          <t>Payroll &amp; Benefits</t>
        </is>
      </c>
      <c r="J6" s="1" t="n"/>
      <c r="K6" s="17" t="n">
        <v>2880</v>
      </c>
      <c r="L6" s="1" t="n"/>
    </row>
    <row r="7">
      <c r="A7" s="1" t="n"/>
      <c r="B7" s="8" t="inlineStr">
        <is>
          <t>Address</t>
        </is>
      </c>
      <c r="C7" s="1" t="n"/>
      <c r="D7" s="1" t="n"/>
      <c r="E7" s="15" t="inlineStr">
        <is>
          <t>1200 Founders Avenue</t>
        </is>
      </c>
      <c r="F7" s="1" t="n"/>
      <c r="G7" s="1" t="n"/>
      <c r="H7" s="1" t="n"/>
      <c r="I7" s="16" t="inlineStr">
        <is>
          <t>Repairs &amp; Maintenance</t>
        </is>
      </c>
      <c r="J7" s="1" t="n"/>
      <c r="K7" s="17" t="n">
        <v>620</v>
      </c>
      <c r="L7" s="1" t="n"/>
    </row>
    <row r="8">
      <c r="A8" s="1" t="n"/>
      <c r="B8" s="8" t="inlineStr">
        <is>
          <t>City &amp; State</t>
        </is>
      </c>
      <c r="C8" s="1" t="n"/>
      <c r="D8" s="1" t="n"/>
      <c r="E8" s="15" t="inlineStr">
        <is>
          <t>Ashford, Texas</t>
        </is>
      </c>
      <c r="F8" s="1" t="n"/>
      <c r="G8" s="1" t="n"/>
      <c r="H8" s="1" t="n"/>
      <c r="I8" s="16" t="inlineStr">
        <is>
          <t>Make-Ready &amp; Turnover</t>
        </is>
      </c>
      <c r="J8" s="1" t="n"/>
      <c r="K8" s="17" t="n">
        <v>360</v>
      </c>
      <c r="L8" s="1" t="n"/>
    </row>
    <row r="9">
      <c r="A9" s="1" t="n"/>
      <c r="B9" s="8" t="inlineStr">
        <is>
          <t>Submarket</t>
        </is>
      </c>
      <c r="C9" s="1" t="n"/>
      <c r="D9" s="1" t="n"/>
      <c r="E9" s="15" t="inlineStr">
        <is>
          <t>Northside</t>
        </is>
      </c>
      <c r="F9" s="1" t="n"/>
      <c r="G9" s="1" t="n"/>
      <c r="H9" s="1" t="n"/>
      <c r="I9" s="16" t="inlineStr">
        <is>
          <t>Contract Services</t>
        </is>
      </c>
      <c r="J9" s="1" t="n"/>
      <c r="K9" s="17" t="n">
        <v>470</v>
      </c>
      <c r="L9" s="1" t="n"/>
    </row>
    <row r="10">
      <c r="A10" s="1" t="n"/>
      <c r="B10" s="8" t="inlineStr">
        <is>
          <t>Year Built / Renovated</t>
        </is>
      </c>
      <c r="C10" s="1" t="n"/>
      <c r="D10" s="1" t="n"/>
      <c r="E10" s="15" t="inlineStr">
        <is>
          <t>1974 · Partial 2016</t>
        </is>
      </c>
      <c r="F10" s="1" t="n"/>
      <c r="G10" s="1" t="n"/>
      <c r="H10" s="1" t="n"/>
      <c r="I10" s="16" t="inlineStr">
        <is>
          <t>Utilities (Net of RUBS)</t>
        </is>
      </c>
      <c r="J10" s="1" t="n"/>
      <c r="K10" s="17" t="n">
        <v>655</v>
      </c>
      <c r="L10" s="1" t="n"/>
    </row>
    <row r="11">
      <c r="A11" s="1" t="n"/>
      <c r="B11" s="8" t="inlineStr">
        <is>
          <t>Fiscal Year</t>
        </is>
      </c>
      <c r="C11" s="1" t="n"/>
      <c r="D11" s="1" t="n"/>
      <c r="E11" s="15" t="inlineStr">
        <is>
          <t>FY-2027</t>
        </is>
      </c>
      <c r="F11" s="1" t="n"/>
      <c r="G11" s="1" t="n"/>
      <c r="H11" s="1" t="n"/>
      <c r="I11" s="16" t="inlineStr">
        <is>
          <t>Marketing</t>
        </is>
      </c>
      <c r="J11" s="1" t="n"/>
      <c r="K11" s="17" t="n">
        <v>195</v>
      </c>
      <c r="L11" s="1" t="n"/>
    </row>
    <row r="12">
      <c r="A12" s="1" t="n"/>
      <c r="B12" s="1" t="n"/>
      <c r="C12" s="1" t="n"/>
      <c r="D12" s="1" t="n"/>
      <c r="E12" s="1" t="n"/>
      <c r="F12" s="1" t="n"/>
      <c r="G12" s="1" t="n"/>
      <c r="H12" s="1" t="n"/>
      <c r="I12" s="16" t="inlineStr">
        <is>
          <t>Administrative &amp; Professional</t>
        </is>
      </c>
      <c r="J12" s="1" t="n"/>
      <c r="K12" s="17" t="n">
        <v>285</v>
      </c>
      <c r="L12" s="1" t="n"/>
    </row>
    <row r="13">
      <c r="A13" s="1" t="n"/>
      <c r="B13" s="5" t="inlineStr">
        <is>
          <t>Unit Mix &amp; Market Rents</t>
        </is>
      </c>
      <c r="C13" s="5" t="n"/>
      <c r="D13" s="5" t="n"/>
      <c r="E13" s="5" t="n"/>
      <c r="F13" s="5" t="n"/>
      <c r="G13" s="5" t="n"/>
      <c r="H13" s="1" t="n"/>
      <c r="I13" s="16" t="inlineStr">
        <is>
          <t>Insurance</t>
        </is>
      </c>
      <c r="J13" s="1" t="n"/>
      <c r="K13" s="17" t="n">
        <v>540</v>
      </c>
      <c r="L13" s="1" t="n"/>
    </row>
    <row r="14">
      <c r="A14" s="1" t="n"/>
      <c r="B14" s="6" t="inlineStr">
        <is>
          <t>UNIT TYPE</t>
        </is>
      </c>
      <c r="C14" s="7" t="inlineStr">
        <is>
          <t>UNITS</t>
        </is>
      </c>
      <c r="D14" s="7" t="inlineStr">
        <is>
          <t>AVG SF</t>
        </is>
      </c>
      <c r="E14" s="7" t="inlineStr">
        <is>
          <t>IN-PLACE /MO.</t>
        </is>
      </c>
      <c r="F14" s="7" t="inlineStr">
        <is>
          <t>MARKET /MO.</t>
        </is>
      </c>
      <c r="G14" s="7" t="inlineStr">
        <is>
          <t>LOSS TO LEASE</t>
        </is>
      </c>
      <c r="H14" s="1" t="n"/>
      <c r="I14" s="16" t="inlineStr">
        <is>
          <t>Real Estate Taxes</t>
        </is>
      </c>
      <c r="J14" s="1" t="n"/>
      <c r="K14" s="17" t="n">
        <v>1050</v>
      </c>
      <c r="L14" s="1" t="n"/>
    </row>
    <row r="15">
      <c r="A15" s="1" t="n"/>
      <c r="B15" s="8" t="inlineStr">
        <is>
          <t>Studio</t>
        </is>
      </c>
      <c r="C15" s="18" t="n">
        <v>10</v>
      </c>
      <c r="D15" s="19" t="n">
        <v>520</v>
      </c>
      <c r="E15" s="17" t="n">
        <v>895</v>
      </c>
      <c r="F15" s="17" t="n">
        <v>950</v>
      </c>
      <c r="G15" s="13">
        <f>($F15-$E15)/$F15</f>
        <v/>
      </c>
      <c r="H15" s="1" t="n"/>
      <c r="I15" s="16" t="inlineStr">
        <is>
          <t>Management Fee, % of EGI</t>
        </is>
      </c>
      <c r="J15" s="1" t="n"/>
      <c r="K15" s="20" t="n">
        <v>0.03</v>
      </c>
      <c r="L15" s="1" t="n"/>
    </row>
    <row r="16">
      <c r="A16" s="1" t="n"/>
      <c r="B16" s="8" t="inlineStr">
        <is>
          <t>One Bedroom</t>
        </is>
      </c>
      <c r="C16" s="18" t="n">
        <v>46</v>
      </c>
      <c r="D16" s="19" t="n">
        <v>710</v>
      </c>
      <c r="E16" s="17" t="n">
        <v>1010</v>
      </c>
      <c r="F16" s="17" t="n">
        <v>1075</v>
      </c>
      <c r="G16" s="13">
        <f>($F16-$E16)/$F16</f>
        <v/>
      </c>
      <c r="H16" s="1" t="n"/>
      <c r="I16" s="1" t="n"/>
      <c r="J16" s="1" t="n"/>
      <c r="K16" s="1" t="n"/>
      <c r="L16" s="1" t="n"/>
    </row>
    <row r="17">
      <c r="A17" s="1" t="n"/>
      <c r="B17" s="8" t="inlineStr">
        <is>
          <t>Two Bedroom</t>
        </is>
      </c>
      <c r="C17" s="18" t="n">
        <v>58</v>
      </c>
      <c r="D17" s="19" t="n">
        <v>980</v>
      </c>
      <c r="E17" s="17" t="n">
        <v>1200</v>
      </c>
      <c r="F17" s="17" t="n">
        <v>1285</v>
      </c>
      <c r="G17" s="13">
        <f>($F17-$E17)/$F17</f>
        <v/>
      </c>
      <c r="H17" s="1" t="n"/>
      <c r="I17" s="5" t="inlineStr">
        <is>
          <t>Below The Line, Per Unit Per Year</t>
        </is>
      </c>
      <c r="J17" s="5" t="n"/>
      <c r="K17" s="5" t="n"/>
      <c r="L17" s="1" t="n"/>
    </row>
    <row r="18">
      <c r="A18" s="1" t="n"/>
      <c r="B18" s="8" t="inlineStr">
        <is>
          <t>Three Bedroom</t>
        </is>
      </c>
      <c r="C18" s="18" t="n">
        <v>8</v>
      </c>
      <c r="D18" s="19" t="n">
        <v>1240</v>
      </c>
      <c r="E18" s="17" t="n">
        <v>1420</v>
      </c>
      <c r="F18" s="17" t="n">
        <v>1520</v>
      </c>
      <c r="G18" s="13">
        <f>($F18-$E18)/$F18</f>
        <v/>
      </c>
      <c r="H18" s="1" t="n"/>
      <c r="I18" s="16" t="inlineStr">
        <is>
          <t>Replacement Reserves</t>
        </is>
      </c>
      <c r="J18" s="1" t="n"/>
      <c r="K18" s="17" t="n">
        <v>300</v>
      </c>
      <c r="L18" s="1" t="n"/>
    </row>
    <row r="19">
      <c r="A19" s="1" t="n"/>
      <c r="B19" s="11" t="inlineStr">
        <is>
          <t>TOTAL / WTD. AVG.</t>
        </is>
      </c>
      <c r="C19" s="21">
        <f>SUM($C$15:$C$18)</f>
        <v/>
      </c>
      <c r="D19" s="22" t="n"/>
      <c r="E19" s="12">
        <f>SUMPRODUCT($C$15:$C$18,$E$15:$E$18)/$C$19</f>
        <v/>
      </c>
      <c r="F19" s="12">
        <f>SUMPRODUCT($C$15:$C$18,$F$15:$F$18)/$C$19</f>
        <v/>
      </c>
      <c r="G19" s="22" t="n"/>
      <c r="H19" s="1" t="n"/>
      <c r="I19" s="16" t="inlineStr">
        <is>
          <t>Interior Unit Turns (CapEx)</t>
        </is>
      </c>
      <c r="J19" s="1" t="n"/>
      <c r="K19" s="17" t="n">
        <v>690</v>
      </c>
      <c r="L19" s="1" t="n"/>
    </row>
    <row r="20">
      <c r="A20" s="1" t="n"/>
      <c r="B20" s="8" t="inlineStr">
        <is>
          <t>Market GPR, Annual</t>
        </is>
      </c>
      <c r="C20" s="1" t="n"/>
      <c r="D20" s="1" t="n"/>
      <c r="E20" s="9">
        <f>SUMPRODUCT($C$15:$C$18,$F$15:$F$18)*12</f>
        <v/>
      </c>
      <c r="F20" s="1" t="n"/>
      <c r="G20" s="1" t="n"/>
      <c r="H20" s="1" t="n"/>
      <c r="I20" s="16" t="inlineStr">
        <is>
          <t>Exterior &amp; Common Area CapEx</t>
        </is>
      </c>
      <c r="J20" s="1" t="n"/>
      <c r="K20" s="17" t="n">
        <v>410</v>
      </c>
      <c r="L20" s="1" t="n"/>
    </row>
    <row r="21">
      <c r="A21" s="1" t="n"/>
      <c r="B21" s="8" t="inlineStr">
        <is>
          <t>Loss to Lease at Start, Annual</t>
        </is>
      </c>
      <c r="C21" s="1" t="n"/>
      <c r="D21" s="1" t="n"/>
      <c r="E21" s="9">
        <f>(SUMPRODUCT($C$15:$C$18,$F$15:$F$18)-SUMPRODUCT($C$15:$C$18,$E$15:$E$18))*12</f>
        <v/>
      </c>
      <c r="F21" s="1" t="n"/>
      <c r="G21" s="1" t="n"/>
      <c r="H21" s="1" t="n"/>
      <c r="I21" s="16" t="inlineStr">
        <is>
          <t>One-Time &amp; Non-Recurring</t>
        </is>
      </c>
      <c r="J21" s="1" t="n"/>
      <c r="K21" s="17" t="n">
        <v>150</v>
      </c>
      <c r="L21" s="1" t="n"/>
    </row>
    <row r="22">
      <c r="A22" s="1" t="n"/>
      <c r="B22" s="1" t="n"/>
      <c r="C22" s="1" t="n"/>
      <c r="D22" s="1" t="n"/>
      <c r="E22" s="1" t="n"/>
      <c r="F22" s="1" t="n"/>
      <c r="G22" s="1" t="n"/>
      <c r="H22" s="1" t="n"/>
      <c r="I22" s="16" t="inlineStr">
        <is>
          <t>Asset Management Fee, % of EGI</t>
        </is>
      </c>
      <c r="J22" s="1" t="n"/>
      <c r="K22" s="23" t="n">
        <v>0.0025</v>
      </c>
      <c r="L22" s="1" t="n"/>
    </row>
    <row r="23">
      <c r="A23" s="1" t="n"/>
      <c r="B23" s="5" t="inlineStr">
        <is>
          <t>Revenue Assumptions For The Year</t>
        </is>
      </c>
      <c r="C23" s="5" t="n"/>
      <c r="D23" s="5" t="n"/>
      <c r="E23" s="5" t="n"/>
      <c r="F23" s="5" t="n"/>
      <c r="G23" s="5" t="n"/>
      <c r="H23" s="1" t="n"/>
      <c r="I23" s="1" t="n"/>
      <c r="J23" s="1" t="n"/>
      <c r="K23" s="1" t="n"/>
      <c r="L23" s="1" t="n"/>
    </row>
    <row r="24">
      <c r="A24" s="1" t="n"/>
      <c r="B24" s="6" t="inlineStr"/>
      <c r="C24" s="24" t="n"/>
      <c r="D24" s="24" t="n"/>
      <c r="E24" s="7" t="inlineStr">
        <is>
          <t>ASSUMPTION</t>
        </is>
      </c>
      <c r="F24" s="7" t="inlineStr">
        <is>
          <t>MO-1 $</t>
        </is>
      </c>
      <c r="G24" s="7" t="inlineStr">
        <is>
          <t>MO-12 $</t>
        </is>
      </c>
      <c r="H24" s="1" t="n"/>
      <c r="I24" s="1" t="n"/>
      <c r="J24" s="1" t="n"/>
      <c r="K24" s="1" t="n"/>
      <c r="L24" s="1" t="n"/>
    </row>
    <row r="25">
      <c r="A25" s="1" t="n"/>
      <c r="B25" s="8" t="inlineStr">
        <is>
          <t>Rent Growth Through The Year</t>
        </is>
      </c>
      <c r="C25" s="1" t="n"/>
      <c r="D25" s="1" t="n"/>
      <c r="E25" s="20" t="n">
        <v>0.03</v>
      </c>
      <c r="F25" s="25">
        <f>Budget!$C$7</f>
        <v/>
      </c>
      <c r="G25" s="25">
        <f>Budget!$N$7</f>
        <v/>
      </c>
      <c r="H25" s="1" t="n"/>
      <c r="I25" s="1" t="n"/>
      <c r="J25" s="1" t="n"/>
      <c r="K25" s="1" t="n"/>
      <c r="L25" s="1" t="n"/>
    </row>
    <row r="26">
      <c r="A26" s="1" t="n"/>
      <c r="B26" s="8" t="inlineStr">
        <is>
          <t>Vacancy, Month One</t>
        </is>
      </c>
      <c r="C26" s="1" t="n"/>
      <c r="D26" s="1" t="n"/>
      <c r="E26" s="20" t="n">
        <v>0.075</v>
      </c>
      <c r="F26" s="25">
        <f>Budget!$C$9</f>
        <v/>
      </c>
      <c r="G26" s="25">
        <f>Budget!$N$9</f>
        <v/>
      </c>
      <c r="H26" s="1" t="n"/>
      <c r="I26" s="1" t="n"/>
      <c r="J26" s="1" t="n"/>
      <c r="K26" s="1" t="n"/>
      <c r="L26" s="1" t="n"/>
    </row>
    <row r="27">
      <c r="A27" s="1" t="n"/>
      <c r="B27" s="8" t="inlineStr">
        <is>
          <t>Vacancy, Stabilized</t>
        </is>
      </c>
      <c r="C27" s="1" t="n"/>
      <c r="D27" s="1" t="n"/>
      <c r="E27" s="20" t="n">
        <v>0.05</v>
      </c>
      <c r="F27" s="25">
        <f>Budget!$C$9</f>
        <v/>
      </c>
      <c r="G27" s="25">
        <f>Budget!$N$9</f>
        <v/>
      </c>
      <c r="H27" s="1" t="n"/>
      <c r="I27" s="1" t="n"/>
      <c r="J27" s="1" t="n"/>
      <c r="K27" s="1" t="n"/>
      <c r="L27" s="1" t="n"/>
    </row>
    <row r="28">
      <c r="A28" s="1" t="n"/>
      <c r="B28" s="8" t="inlineStr">
        <is>
          <t>Months To Stabilize</t>
        </is>
      </c>
      <c r="C28" s="1" t="n"/>
      <c r="D28" s="1" t="n"/>
      <c r="E28" s="26" t="n">
        <v>6</v>
      </c>
      <c r="F28" s="1" t="n"/>
      <c r="G28" s="1" t="n"/>
      <c r="H28" s="1" t="n"/>
      <c r="I28" s="1" t="n"/>
      <c r="J28" s="1" t="n"/>
      <c r="K28" s="1" t="n"/>
      <c r="L28" s="1" t="n"/>
    </row>
    <row r="29">
      <c r="A29" s="1" t="n"/>
      <c r="B29" s="8" t="inlineStr">
        <is>
          <t>Loss to Lease Captured By Year-End</t>
        </is>
      </c>
      <c r="C29" s="1" t="n"/>
      <c r="D29" s="1" t="n"/>
      <c r="E29" s="27" t="n">
        <v>0.6</v>
      </c>
      <c r="F29" s="25">
        <f>Budget!$C$8</f>
        <v/>
      </c>
      <c r="G29" s="25">
        <f>Budget!$N$8</f>
        <v/>
      </c>
      <c r="H29" s="1" t="n"/>
      <c r="I29" s="1" t="n"/>
      <c r="J29" s="1" t="n"/>
      <c r="K29" s="1" t="n"/>
      <c r="L29" s="1" t="n"/>
    </row>
    <row r="30">
      <c r="A30" s="1" t="n"/>
      <c r="B30" s="8" t="inlineStr">
        <is>
          <t>Concessions, Share of GPR</t>
        </is>
      </c>
      <c r="C30" s="1" t="n"/>
      <c r="D30" s="1" t="n"/>
      <c r="E30" s="20" t="n">
        <v>0.01</v>
      </c>
      <c r="F30" s="25">
        <f>Budget!$C$10</f>
        <v/>
      </c>
      <c r="G30" s="25">
        <f>Budget!$N$10</f>
        <v/>
      </c>
      <c r="H30" s="1" t="n"/>
      <c r="I30" s="1" t="n"/>
      <c r="J30" s="1" t="n"/>
      <c r="K30" s="1" t="n"/>
      <c r="L30" s="1" t="n"/>
    </row>
    <row r="31">
      <c r="A31" s="1" t="n"/>
      <c r="B31" s="8" t="inlineStr">
        <is>
          <t>Bad Debt, Share of GPR</t>
        </is>
      </c>
      <c r="C31" s="1" t="n"/>
      <c r="D31" s="1" t="n"/>
      <c r="E31" s="20" t="n">
        <v>0.008</v>
      </c>
      <c r="F31" s="25">
        <f>Budget!$C$11</f>
        <v/>
      </c>
      <c r="G31" s="25">
        <f>Budget!$N$11</f>
        <v/>
      </c>
      <c r="H31" s="1" t="n"/>
      <c r="I31" s="1" t="n"/>
      <c r="J31" s="1" t="n"/>
      <c r="K31" s="1" t="n"/>
      <c r="L31" s="1" t="n"/>
    </row>
    <row r="32">
      <c r="A32" s="1" t="n"/>
      <c r="B32" s="1" t="n"/>
      <c r="C32" s="1" t="n"/>
      <c r="D32" s="1" t="n"/>
      <c r="E32" s="1" t="n"/>
      <c r="F32" s="1" t="n"/>
      <c r="G32" s="1" t="n"/>
      <c r="H32" s="1" t="n"/>
      <c r="I32" s="1" t="n"/>
      <c r="J32" s="1" t="n"/>
      <c r="K32" s="1" t="n"/>
      <c r="L32" s="1" t="n"/>
    </row>
    <row r="33">
      <c r="A33" s="1" t="n"/>
      <c r="B33" s="5" t="inlineStr">
        <is>
          <t>Other Income</t>
        </is>
      </c>
      <c r="C33" s="5" t="n"/>
      <c r="D33" s="5" t="n"/>
      <c r="E33" s="5" t="n"/>
      <c r="F33" s="5" t="n"/>
      <c r="G33" s="5" t="n"/>
      <c r="H33" s="1" t="n"/>
      <c r="I33" s="1" t="n"/>
      <c r="J33" s="1" t="n"/>
      <c r="K33" s="1" t="n"/>
      <c r="L33" s="1" t="n"/>
    </row>
    <row r="34">
      <c r="A34" s="1" t="n"/>
      <c r="B34" s="6" t="inlineStr"/>
      <c r="C34" s="24" t="n"/>
      <c r="D34" s="24" t="n"/>
      <c r="E34" s="7" t="inlineStr">
        <is>
          <t>PER UNIT /MO.</t>
        </is>
      </c>
      <c r="F34" s="7" t="inlineStr">
        <is>
          <t>MONTHLY</t>
        </is>
      </c>
      <c r="G34" s="7" t="inlineStr">
        <is>
          <t>ANNUAL</t>
        </is>
      </c>
      <c r="H34" s="1" t="n"/>
      <c r="I34" s="1" t="n"/>
      <c r="J34" s="1" t="n"/>
      <c r="K34" s="1" t="n"/>
      <c r="L34" s="1" t="n"/>
    </row>
    <row r="35">
      <c r="A35" s="1" t="n"/>
      <c r="B35" s="8" t="inlineStr">
        <is>
          <t>Utility Reimbursement</t>
        </is>
      </c>
      <c r="C35" s="1" t="n"/>
      <c r="D35" s="1" t="n"/>
      <c r="E35" s="17" t="n">
        <v>38</v>
      </c>
      <c r="F35" s="9">
        <f>$E35*Assumptions!$C$19</f>
        <v/>
      </c>
      <c r="G35" s="9">
        <f>$F35*12</f>
        <v/>
      </c>
      <c r="H35" s="1" t="n"/>
      <c r="I35" s="1" t="n"/>
      <c r="J35" s="1" t="n"/>
      <c r="K35" s="1" t="n"/>
      <c r="L35" s="1" t="n"/>
    </row>
    <row r="36">
      <c r="A36" s="1" t="n"/>
      <c r="B36" s="8" t="inlineStr">
        <is>
          <t>Parking &amp; Carports</t>
        </is>
      </c>
      <c r="C36" s="1" t="n"/>
      <c r="D36" s="1" t="n"/>
      <c r="E36" s="17" t="n">
        <v>18</v>
      </c>
      <c r="F36" s="9">
        <f>$E36*Assumptions!$C$19</f>
        <v/>
      </c>
      <c r="G36" s="9">
        <f>$F36*12</f>
        <v/>
      </c>
      <c r="H36" s="1" t="n"/>
      <c r="I36" s="1" t="n"/>
      <c r="J36" s="1" t="n"/>
      <c r="K36" s="1" t="n"/>
      <c r="L36" s="1" t="n"/>
    </row>
    <row r="37">
      <c r="A37" s="1" t="n"/>
      <c r="B37" s="8" t="inlineStr">
        <is>
          <t>Pet Rent &amp; Fees</t>
        </is>
      </c>
      <c r="C37" s="1" t="n"/>
      <c r="D37" s="1" t="n"/>
      <c r="E37" s="17" t="n">
        <v>9</v>
      </c>
      <c r="F37" s="9">
        <f>$E37*Assumptions!$C$19</f>
        <v/>
      </c>
      <c r="G37" s="9">
        <f>$F37*12</f>
        <v/>
      </c>
      <c r="H37" s="1" t="n"/>
      <c r="I37" s="1" t="n"/>
      <c r="J37" s="1" t="n"/>
      <c r="K37" s="1" t="n"/>
      <c r="L37" s="1" t="n"/>
    </row>
    <row r="38">
      <c r="A38" s="1" t="n"/>
      <c r="B38" s="8" t="inlineStr">
        <is>
          <t>Admin &amp; Application Fees</t>
        </is>
      </c>
      <c r="C38" s="1" t="n"/>
      <c r="D38" s="1" t="n"/>
      <c r="E38" s="17" t="n">
        <v>7</v>
      </c>
      <c r="F38" s="9">
        <f>$E38*Assumptions!$C$19</f>
        <v/>
      </c>
      <c r="G38" s="9">
        <f>$F38*12</f>
        <v/>
      </c>
      <c r="H38" s="1" t="n"/>
      <c r="I38" s="1" t="n"/>
      <c r="J38" s="1" t="n"/>
      <c r="K38" s="1" t="n"/>
      <c r="L38" s="1" t="n"/>
    </row>
    <row r="39">
      <c r="A39" s="1" t="n"/>
      <c r="B39" s="8" t="inlineStr">
        <is>
          <t>Late Fees</t>
        </is>
      </c>
      <c r="C39" s="1" t="n"/>
      <c r="D39" s="1" t="n"/>
      <c r="E39" s="17" t="n">
        <v>5</v>
      </c>
      <c r="F39" s="9">
        <f>$E39*Assumptions!$C$19</f>
        <v/>
      </c>
      <c r="G39" s="9">
        <f>$F39*12</f>
        <v/>
      </c>
      <c r="H39" s="1" t="n"/>
      <c r="I39" s="1" t="n"/>
      <c r="J39" s="1" t="n"/>
      <c r="K39" s="1" t="n"/>
      <c r="L39" s="1" t="n"/>
    </row>
    <row r="40">
      <c r="A40" s="1" t="n"/>
      <c r="B40" s="8" t="inlineStr">
        <is>
          <t>Laundry &amp; Miscellaneous</t>
        </is>
      </c>
      <c r="C40" s="1" t="n"/>
      <c r="D40" s="1" t="n"/>
      <c r="E40" s="17" t="n">
        <v>4</v>
      </c>
      <c r="F40" s="9">
        <f>$E40*Assumptions!$C$19</f>
        <v/>
      </c>
      <c r="G40" s="9">
        <f>$F40*12</f>
        <v/>
      </c>
      <c r="H40" s="1" t="n"/>
      <c r="I40" s="1" t="n"/>
      <c r="J40" s="1" t="n"/>
      <c r="K40" s="1" t="n"/>
      <c r="L40" s="1" t="n"/>
    </row>
    <row r="41">
      <c r="A41" s="1" t="n"/>
      <c r="B41" s="11" t="inlineStr">
        <is>
          <t>TOTAL</t>
        </is>
      </c>
      <c r="C41" s="22" t="n"/>
      <c r="D41" s="22" t="n"/>
      <c r="E41" s="12">
        <f>SUM($E$35:$E$40)</f>
        <v/>
      </c>
      <c r="F41" s="12">
        <f>SUM($F$35:$F$40)</f>
        <v/>
      </c>
      <c r="G41" s="12">
        <f>SUM($G$35:$G$40)</f>
        <v/>
      </c>
      <c r="H41" s="1" t="n"/>
      <c r="I41" s="1" t="n"/>
      <c r="J41" s="1" t="n"/>
      <c r="K41" s="1" t="n"/>
      <c r="L41" s="1" t="n"/>
    </row>
    <row r="42">
      <c r="A42" s="1" t="n"/>
      <c r="B42" s="1" t="n"/>
      <c r="C42" s="1" t="n"/>
      <c r="D42" s="1" t="n"/>
      <c r="E42" s="1" t="n"/>
      <c r="F42" s="1" t="n"/>
      <c r="G42" s="1" t="n"/>
      <c r="H42" s="1" t="n"/>
      <c r="I42" s="1" t="n"/>
      <c r="J42" s="1" t="n"/>
      <c r="K42" s="1" t="n"/>
      <c r="L42" s="1" t="n"/>
    </row>
    <row r="43">
      <c r="A43" s="1" t="n"/>
      <c r="B43" s="14" t="inlineStr">
        <is>
          <t>Every figure is invented. The property block on the Budget page and every computed column here stay linked; type only in blue. The Prompt tab teaches your Claude the file.</t>
        </is>
      </c>
      <c r="C43" s="1" t="n"/>
      <c r="D43" s="1" t="n"/>
      <c r="E43" s="1" t="n"/>
      <c r="F43" s="1" t="n"/>
      <c r="G43" s="1" t="n"/>
      <c r="H43" s="1" t="n"/>
      <c r="I43" s="1" t="n"/>
      <c r="J43" s="1" t="n"/>
      <c r="K43" s="1" t="n"/>
      <c r="L43" s="1" t="n"/>
    </row>
    <row r="44">
      <c r="A44" s="1" t="n"/>
      <c r="B44" s="1" t="n"/>
      <c r="C44" s="1" t="n"/>
      <c r="D44" s="1" t="n"/>
      <c r="E44" s="1" t="n"/>
      <c r="F44" s="1" t="n"/>
      <c r="G44" s="1" t="n"/>
      <c r="H44" s="1" t="n"/>
      <c r="I44" s="1" t="n"/>
      <c r="J44" s="1" t="n"/>
      <c r="K44" s="1" t="n"/>
      <c r="L44" s="1" t="n"/>
    </row>
    <row r="45">
      <c r="A45" s="1" t="n"/>
      <c r="B45" s="1" t="n"/>
      <c r="C45" s="1" t="n"/>
      <c r="D45" s="1" t="n"/>
      <c r="E45" s="1" t="n"/>
      <c r="F45" s="1" t="n"/>
      <c r="G45" s="1" t="n"/>
      <c r="H45" s="1" t="n"/>
      <c r="I45" s="1" t="n"/>
      <c r="J45" s="1" t="n"/>
      <c r="K45" s="1" t="n"/>
      <c r="L45" s="1" t="n"/>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3"/>
  <sheetViews>
    <sheetView showGridLines="0" zoomScale="90" workbookViewId="0">
      <selection activeCell="A1" sqref="A1"/>
    </sheetView>
  </sheetViews>
  <sheetFormatPr baseColWidth="8" defaultRowHeight="15"/>
  <cols>
    <col width="2.6" customWidth="1" min="1" max="1"/>
    <col width="116" customWidth="1" min="2" max="2"/>
  </cols>
  <sheetData>
    <row r="1">
      <c r="A1" s="1" t="n"/>
      <c r="B1" s="1" t="n"/>
      <c r="C1" s="1" t="n"/>
      <c r="D1" s="1" t="n"/>
    </row>
    <row r="2">
      <c r="A2" s="1" t="n"/>
      <c r="B2" s="2" t="inlineStr">
        <is>
          <t>The Prompt</t>
        </is>
      </c>
      <c r="C2" s="1" t="n"/>
      <c r="D2" s="1" t="n"/>
    </row>
    <row r="3">
      <c r="A3" s="1" t="n"/>
      <c r="B3" s="3" t="inlineStr">
        <is>
          <t>Copy column B top to bottom into your own Claude, attach this workbook, and it will know the file inside and out before it touches a cell.</t>
        </is>
      </c>
      <c r="C3" s="1" t="n"/>
      <c r="D3" s="1" t="n"/>
    </row>
    <row r="4">
      <c r="A4" s="1" t="n"/>
      <c r="B4" s="1" t="n"/>
      <c r="C4" s="1" t="n"/>
      <c r="D4" s="1" t="n"/>
    </row>
    <row r="5" ht="14.4" customHeight="1">
      <c r="A5" s="1" t="n"/>
      <c r="B5" s="28" t="inlineStr">
        <is>
          <t>WHAT YOU ARE HOLDING</t>
        </is>
      </c>
      <c r="C5" s="1" t="n"/>
      <c r="D5" s="1" t="n"/>
    </row>
    <row r="6" ht="39.59999999999999" customHeight="1">
      <c r="A6" s="1" t="n"/>
      <c r="B6" s="29" t="inlineStr">
        <is>
          <t>This workbook is a fiscal-year operating budget for a conventional multifamily asset. The property block and every blue cell live on the Assumptions tab; the Budget tab types nothing and builds the go-forward twelve months from that page alone. Three tabs: Budget, Assumptions, and this one.</t>
        </is>
      </c>
      <c r="C6" s="1" t="n"/>
      <c r="D6" s="1" t="n"/>
    </row>
    <row r="7" ht="14.4" customHeight="1">
      <c r="A7" s="1" t="n"/>
      <c r="B7" s="28" t="inlineStr">
        <is>
          <t>HOW TO USE THIS PROMPT</t>
        </is>
      </c>
      <c r="C7" s="1" t="n"/>
      <c r="D7" s="1" t="n"/>
    </row>
    <row r="8" ht="52.8" customHeight="1">
      <c r="A8" s="1" t="n"/>
      <c r="B8" s="29" t="inlineStr">
        <is>
          <t>Attach this workbook to a conversation with me (Claude) and paste this entire column. Then give me the property's real material: the rent roll, the trailing twelve month operating statement, utility bills, the staffing plan, tax and insurance quotes, service contracts. I will place each piece properly, tell you exactly what I did, and read the finished year back to you from the Budget tab.</t>
        </is>
      </c>
      <c r="C8" s="1" t="n"/>
      <c r="D8" s="1" t="n"/>
    </row>
    <row r="9" ht="14.4" customHeight="1">
      <c r="A9" s="1" t="n"/>
      <c r="B9" s="28" t="inlineStr">
        <is>
          <t>THE MAP OF THE FILE</t>
        </is>
      </c>
      <c r="C9" s="1" t="n"/>
      <c r="D9" s="1" t="n"/>
    </row>
    <row r="10" ht="132" customHeight="1">
      <c r="A10" s="1" t="n"/>
      <c r="B10" s="29" t="inlineStr">
        <is>
          <t>Assumptions, left panel. The property block sits on top: name, address, city, submarket, vintage, and the fiscal year label, all blue. The unit mix, rows 15 to 18: units, average square feet, in-place rent, and market rent per type, with loss to lease computing per type and the weighted totals in row 19. The unit count in C19 is the single denominator every per-door figure in the file divides by. Beneath the mix, the market GPR and the starting loss to lease compute for the year. The revenue block, rows 25 to 31: rent growth through the year, vacancy in month one, stabilized vacancy, the months it takes to get there, the share of loss to lease captured by year-end, concessions, and bad debt. The two columns beside each revenue assumption are linked, not decoration: they show the month-one and month-twelve dollars that assumption produces on the Budget page, so you can see what a change does before you flip tabs. Other income runs per unit per month, rows 35 onward, with the monthly and annual dollars computing beside each line.</t>
        </is>
      </c>
      <c r="C10" s="1" t="n"/>
      <c r="D10" s="1" t="n"/>
    </row>
    <row r="11" ht="92.39999999999999" customHeight="1">
      <c r="A11" s="1" t="n"/>
      <c r="B11" s="29" t="inlineStr">
        <is>
          <t>Assumptions, right panel. Operating expenses per unit per year, rows 6 to 14: payroll, repairs, make-ready, contract services, utilities net of resident reimbursements, marketing, administrative, insurance, and real estate taxes, with the management fee as a percent of EGI in K15. Below the line per unit per year, rows 18 to 21: replacement reserves, interior unit turns, exterior and common area capital, and one-time items, with the asset management fee as a percent of EGI in K22. Below the line means below NOI: lenders and buyers strip these out, which is exactly why they get their own section instead of hiding inside repairs.</t>
        </is>
      </c>
      <c r="C11" s="1" t="n"/>
      <c r="D11" s="1" t="n"/>
    </row>
    <row r="12" ht="52.8" customHeight="1">
      <c r="A12" s="1" t="n"/>
      <c r="B12" s="29" t="inlineStr">
        <is>
          <t>Budget tab. Months run January to December with the fiscal year total in column O. Income first: GPR at market, loss to lease, general vacancy, concessions, and bad debt netting to net rental income in row 12; the six other income lines totaling in row 19; EGI in row 20. Then the expense lines, the OpEx ratio, NOI in row 35, the below-the-line section, and net cash flow in row 44.</t>
        </is>
      </c>
      <c r="C12" s="1" t="n"/>
      <c r="D12" s="1" t="n"/>
    </row>
    <row r="13" ht="14.4" customHeight="1">
      <c r="A13" s="1" t="n"/>
      <c r="B13" s="28" t="inlineStr">
        <is>
          <t>HOW THE MONTHLY MECHANICS WORK</t>
        </is>
      </c>
      <c r="C13" s="1" t="n"/>
      <c r="D13" s="1" t="n"/>
    </row>
    <row r="14" ht="105.6" customHeight="1">
      <c r="A14" s="1" t="n"/>
      <c r="B14" s="29" t="inlineStr">
        <is>
          <t>Three lines move through the year and everything else is level. GPR grows a twelfth of the annual rate each month, compounding, so December carries the full year of growth. General vacancy starts at the month-one rate and walks down in a straight line to the stabilized rate over the months you set, then holds; if the property is already stabilized, set both rates the same and the ramp disappears. Loss to lease starts at the full gap between market and in-place and burns off linearly by the capture share; a sixty percent capture means forty percent of the gap is still there in December. The management fee and the asset management fee are the only expense lines that ride the month's EGI instead of dividing an annual figure by twelve.</t>
        </is>
      </c>
      <c r="C14" s="1" t="n"/>
      <c r="D14" s="1" t="n"/>
    </row>
    <row r="15" ht="14.4" customHeight="1">
      <c r="A15" s="1" t="n"/>
      <c r="B15" s="28" t="inlineStr">
        <is>
          <t>THE RULES YOU OPERATE UNDER</t>
        </is>
      </c>
      <c r="C15" s="1" t="n"/>
      <c r="D15" s="1" t="n"/>
    </row>
    <row r="16" ht="26.4" customHeight="1">
      <c r="A16" s="1" t="n"/>
      <c r="B16" s="28" t="inlineStr">
        <is>
          <t>1. Write only to blue input cells on the Assumptions tab. Blue font is the input convention; black computes. Never touch the Budget tab.</t>
        </is>
      </c>
      <c r="C16" s="1" t="n"/>
      <c r="D16" s="1" t="n"/>
    </row>
    <row r="17" ht="26.4" customHeight="1">
      <c r="A17" s="1" t="n"/>
      <c r="B17" s="28" t="inlineStr">
        <is>
          <t>2. Never state a budget figure you did not read back out of the recalculated Budget tab. Quote the FY totals exactly as they compute.</t>
        </is>
      </c>
      <c r="C17" s="1" t="n"/>
      <c r="D17" s="1" t="n"/>
    </row>
    <row r="18" ht="26.4" customHeight="1">
      <c r="A18" s="1" t="n"/>
      <c r="B18" s="28" t="inlineStr">
        <is>
          <t>3. Taxes and insurance come from quotes and bills, not trend. If you only have trailing figures, use them, but say so in your reply and flag the line.</t>
        </is>
      </c>
      <c r="C18" s="1" t="n"/>
      <c r="D18" s="1" t="n"/>
    </row>
    <row r="19" ht="14.4" customHeight="1">
      <c r="A19" s="1" t="n"/>
      <c r="B19" s="28" t="inlineStr">
        <is>
          <t>4. If the rent roll disagrees with the stated unit mix, the rent roll wins, and you say so.</t>
        </is>
      </c>
      <c r="C19" s="1" t="n"/>
      <c r="D19" s="1" t="n"/>
    </row>
    <row r="20" ht="26.4" customHeight="1">
      <c r="A20" s="1" t="n"/>
      <c r="B20" s="28" t="inlineStr">
        <is>
          <t>5. Payroll comes from the staffing plan: positions times loaded cost, not last year's total. If a position is open, budget it filled and say from which month.</t>
        </is>
      </c>
      <c r="C20" s="1" t="n"/>
      <c r="D20" s="1" t="n"/>
    </row>
    <row r="21" ht="26.4" customHeight="1">
      <c r="A21" s="1" t="n"/>
      <c r="B21" s="28" t="inlineStr">
        <is>
          <t>6. The vacancy ramp is a claim about leasing velocity. If the user gives you a target with no evidence of traffic to support it, accept it but name it as the budget's biggest risk.</t>
        </is>
      </c>
      <c r="C21" s="1" t="n"/>
      <c r="D21" s="1" t="n"/>
    </row>
    <row r="22" ht="26.4" customHeight="1">
      <c r="A22" s="1" t="n"/>
      <c r="B22" s="28" t="inlineStr">
        <is>
          <t>7. Never move a below-the-line item above the line to make NOI look better, and call it out if the trailing statement did.</t>
        </is>
      </c>
      <c r="C22" s="1" t="n"/>
      <c r="D22" s="1" t="n"/>
    </row>
    <row r="23" ht="26.4" customHeight="1">
      <c r="A23" s="1" t="n"/>
      <c r="B23" s="28" t="inlineStr">
        <is>
          <t>8. When you change an assumption, state the old value, the new value, and the FY NOI before and after, so every edit has a visible price.</t>
        </is>
      </c>
      <c r="C23" s="1" t="n"/>
      <c r="D23" s="1" t="n"/>
    </row>
    <row r="24" ht="14.4" customHeight="1">
      <c r="A24" s="1" t="n"/>
      <c r="B24" s="28" t="inlineStr">
        <is>
          <t>WHAT TO DO WITH THE USER'S DATA</t>
        </is>
      </c>
      <c r="C24" s="1" t="n"/>
      <c r="D24" s="1" t="n"/>
    </row>
    <row r="25" ht="105.6" customHeight="1">
      <c r="A25" s="1" t="n"/>
      <c r="B25" s="29" t="inlineStr">
        <is>
          <t>From the rent roll: rebuild the unit mix by type with counts, average square feet, and average in-place rents; count only occupied units for in-place. Market rents come from comps, a comp survey, or the last five signed leases per type, and you say which source you used. From the T-12: map each line to the closest expense row here, name anything you had to lump, and derive the trailing per-door figures as a sanity reference even though this file budgets forward. From utility bills: the annual net-of-reimbursement figure per door. From the tax bill: the actual assessment and rate, plus any scheduled reassessment. From the insurance quote: the bound premium, not the expiring one. From service contracts: sum landscaping, trash, pest, elevator, and security into contract services and note renewal dates.</t>
        </is>
      </c>
      <c r="C25" s="1" t="n"/>
      <c r="D25" s="1" t="n"/>
    </row>
    <row r="26" ht="14.4" customHeight="1">
      <c r="A26" s="1" t="n"/>
      <c r="B26" s="28" t="inlineStr">
        <is>
          <t>WHAT GOOD LOOKS LIKE</t>
        </is>
      </c>
      <c r="C26" s="1" t="n"/>
      <c r="D26" s="1" t="n"/>
    </row>
    <row r="27" ht="79.19999999999999" customHeight="1">
      <c r="A27" s="1" t="n"/>
      <c r="B27" s="29" t="inlineStr">
        <is>
          <t>Sanity bands for a garden-style asset of this size, per door per year: payroll usually runs 1,200 to 1,800 for smaller properties and can pass 2,800 with full on-site staff; repairs 500 to 900; make-ready 250 to 500 depending on turnover; utilities net of reimbursements 500 to 900; insurance has been moving fast, so trust the quote over any band; management fees run 2.5 to 3.5 percent of EGI. An OpEx ratio below 40 percent or above 65 percent of EGI deserves a hard look before it deserves a budget. If a line lands outside its band, keep it if the evidence supports it, but say it is outside the band and why.</t>
        </is>
      </c>
      <c r="C27" s="1" t="n"/>
      <c r="D27" s="1" t="n"/>
    </row>
    <row r="28" ht="14.4" customHeight="1">
      <c r="A28" s="1" t="n"/>
      <c r="B28" s="28" t="inlineStr">
        <is>
          <t>WHEN DATA IS MISSING</t>
        </is>
      </c>
      <c r="C28" s="1" t="n"/>
      <c r="D28" s="1" t="n"/>
    </row>
    <row r="29" ht="39.59999999999999" customHeight="1">
      <c r="A29" s="1" t="n"/>
      <c r="B29" s="29" t="inlineStr">
        <is>
          <t>Budget it anyway, with the band midpoint or the trailing figure, and keep a running list of every line you had to fill without evidence. Give that list to the user at the end, ordered by dollar impact, so they know exactly which numbers are placeholders and which are real.</t>
        </is>
      </c>
      <c r="C29" s="1" t="n"/>
      <c r="D29" s="1" t="n"/>
    </row>
    <row r="30" ht="14.4" customHeight="1">
      <c r="A30" s="1" t="n"/>
      <c r="B30" s="28" t="inlineStr">
        <is>
          <t>THEN ASK THESE TEN QUESTIONS, ONE LIST, BEFORE FINALIZING</t>
        </is>
      </c>
      <c r="C30" s="1" t="n"/>
      <c r="D30" s="1" t="n"/>
    </row>
    <row r="31" ht="14.4" customHeight="1">
      <c r="A31" s="1" t="n"/>
      <c r="B31" s="28" t="inlineStr">
        <is>
          <t>1. What date is the rent roll, and how many units were vacant on that day?</t>
        </is>
      </c>
      <c r="C31" s="1" t="n"/>
      <c r="D31" s="1" t="n"/>
    </row>
    <row r="32" ht="14.4" customHeight="1">
      <c r="A32" s="1" t="n"/>
      <c r="B32" s="28" t="inlineStr">
        <is>
          <t>2. Are market rents supported by comps or by the last few leases signed, and how recent are they?</t>
        </is>
      </c>
      <c r="C32" s="1" t="n"/>
      <c r="D32" s="1" t="n"/>
    </row>
    <row r="33" ht="14.4" customHeight="1">
      <c r="A33" s="1" t="n"/>
      <c r="B33" s="28" t="inlineStr">
        <is>
          <t>3. What is on-site staffing now, which positions are open, and when do they fill?</t>
        </is>
      </c>
      <c r="C33" s="1" t="n"/>
      <c r="D33" s="1" t="n"/>
    </row>
    <row r="34" ht="26.4" customHeight="1">
      <c r="A34" s="1" t="n"/>
      <c r="B34" s="28" t="inlineStr">
        <is>
          <t>4. Which utilities are resident-reimbursed, at what recovery rate, and is that program changing this year?</t>
        </is>
      </c>
      <c r="C34" s="1" t="n"/>
      <c r="D34" s="1" t="n"/>
    </row>
    <row r="35" ht="14.4" customHeight="1">
      <c r="A35" s="1" t="n"/>
      <c r="B35" s="28" t="inlineStr">
        <is>
          <t>5. Is there a tax reassessment coming, and what does the assessor's schedule say?</t>
        </is>
      </c>
      <c r="C35" s="1" t="n"/>
      <c r="D35" s="1" t="n"/>
    </row>
    <row r="36" ht="14.4" customHeight="1">
      <c r="A36" s="1" t="n"/>
      <c r="B36" s="28" t="inlineStr">
        <is>
          <t>6. What did insurance actually renew at, and when is the next renewal date?</t>
        </is>
      </c>
      <c r="C36" s="1" t="n"/>
      <c r="D36" s="1" t="n"/>
    </row>
    <row r="37" ht="26.4" customHeight="1">
      <c r="A37" s="1" t="n"/>
      <c r="B37" s="28" t="inlineStr">
        <is>
          <t>7. How fast can this asset realistically get from month-one vacancy to stabilized, and what does current leasing traffic say?</t>
        </is>
      </c>
      <c r="C37" s="1" t="n"/>
      <c r="D37" s="1" t="n"/>
    </row>
    <row r="38" ht="14.4" customHeight="1">
      <c r="A38" s="1" t="n"/>
      <c r="B38" s="28" t="inlineStr">
        <is>
          <t>8. Which contracts renew this year, and do any carry escalators?</t>
        </is>
      </c>
      <c r="C38" s="1" t="n"/>
      <c r="D38" s="1" t="n"/>
    </row>
    <row r="39" ht="26.4" customHeight="1">
      <c r="A39" s="1" t="n"/>
      <c r="B39" s="28" t="inlineStr">
        <is>
          <t>9. Which capital items belong below the line versus in repairs, and is that consistent with how last year was booked?</t>
        </is>
      </c>
      <c r="C39" s="1" t="n"/>
      <c r="D39" s="1" t="n"/>
    </row>
    <row r="40" ht="14.4" customHeight="1">
      <c r="A40" s="1" t="n"/>
      <c r="B40" s="29" t="inlineStr">
        <is>
          <t>10. Who reviews this budget monthly, and what variance threshold should trigger a written note?</t>
        </is>
      </c>
      <c r="C40" s="1" t="n"/>
      <c r="D40" s="1" t="n"/>
    </row>
    <row r="41">
      <c r="A41" s="1" t="n"/>
      <c r="B41" s="1" t="n"/>
      <c r="C41" s="1" t="n"/>
      <c r="D41" s="1" t="n"/>
    </row>
    <row r="42">
      <c r="A42" s="1" t="n"/>
      <c r="B42" s="1" t="n"/>
      <c r="C42" s="1" t="n"/>
      <c r="D42" s="1" t="n"/>
    </row>
    <row r="43">
      <c r="A43" s="1" t="n"/>
      <c r="B43" s="1" t="n"/>
      <c r="C43" s="1" t="n"/>
      <c r="D43" s="1"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Justin Zakariaie</dc:creator>
  <dc:title>Operating budget</dc:title>
  <dcterms:created xsi:type="dcterms:W3CDTF">2026-08-30T16:03:02Z</dcterms:created>
  <dcterms:modified xsi:type="dcterms:W3CDTF">2026-08-30T16:03:02Z</dcterms:modified>
</cp:coreProperties>
</file>